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\Desktop\Mako\Šachy\ŠSPK KM\2022\Zpráva o činnosti KM ŠSPK za rok 2022\"/>
    </mc:Choice>
  </mc:AlternateContent>
  <bookViews>
    <workbookView xWindow="0" yWindow="0" windowWidth="23040" windowHeight="9192" tabRatio="881" activeTab="1"/>
  </bookViews>
  <sheets>
    <sheet name="Plán vs. Realita 2022" sheetId="11" r:id="rId1"/>
    <sheet name="Příjmy" sheetId="3" r:id="rId2"/>
    <sheet name="Výdaje" sheetId="4" r:id="rId3"/>
    <sheet name="KM bez pohárů, talenti, dary " sheetId="9" r:id="rId4"/>
    <sheet name="KTCM 2022" sheetId="6" r:id="rId5"/>
    <sheet name="Mezinárodní víkend" sheetId="7" r:id="rId6"/>
    <sheet name="Online přednášky" sheetId="8" r:id="rId7"/>
    <sheet name="Sport" sheetId="16" r:id="rId8"/>
    <sheet name="Rozpočet KM na rok 2023" sheetId="14" r:id="rId9"/>
    <sheet name="KTCM 2023" sheetId="15" r:id="rId10"/>
  </sheets>
  <externalReferences>
    <externalReference r:id="rId11"/>
  </externalReferences>
  <definedNames>
    <definedName name="_xlnm._FilterDatabase" localSheetId="4" hidden="1">'KTCM 2022'!$B$1:$M$1</definedName>
    <definedName name="_xlnm._FilterDatabase" localSheetId="5" hidden="1">'Mezinárodní víkend'!$C$1:$I$1</definedName>
    <definedName name="_xlnm._FilterDatabase" localSheetId="6" hidden="1">'Online přednášky'!$A$1:$L$1</definedName>
    <definedName name="_xlnm._FilterDatabase" localSheetId="1" hidden="1">Příjmy!$B$1:$G$1</definedName>
    <definedName name="_xlnm._FilterDatabase" localSheetId="2" hidden="1">Výdaje!$B$1:$H$1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9" l="1"/>
  <c r="G101" i="4" l="1"/>
  <c r="C66" i="15"/>
  <c r="C58" i="15"/>
  <c r="C57" i="15"/>
  <c r="C56" i="15"/>
  <c r="C55" i="15"/>
  <c r="C54" i="15"/>
  <c r="C53" i="15"/>
  <c r="C52" i="15"/>
  <c r="C51" i="15"/>
  <c r="C50" i="15"/>
  <c r="C48" i="15" s="1"/>
  <c r="C49" i="15"/>
  <c r="C47" i="15"/>
  <c r="C46" i="15"/>
  <c r="C65" i="15" s="1"/>
  <c r="C45" i="15"/>
  <c r="C44" i="15"/>
  <c r="C43" i="15"/>
  <c r="C42" i="15"/>
  <c r="C41" i="15"/>
  <c r="C39" i="15"/>
  <c r="C38" i="15"/>
  <c r="C37" i="15"/>
  <c r="C36" i="15" s="1"/>
  <c r="C35" i="15"/>
  <c r="C33" i="15"/>
  <c r="C32" i="15"/>
  <c r="C30" i="15" s="1"/>
  <c r="C31" i="15"/>
  <c r="C29" i="15"/>
  <c r="C26" i="15"/>
  <c r="C24" i="15" s="1"/>
  <c r="C25" i="15"/>
  <c r="C23" i="15"/>
  <c r="C21" i="15"/>
  <c r="C18" i="15" s="1"/>
  <c r="C20" i="15"/>
  <c r="C19" i="15"/>
  <c r="C17" i="15"/>
  <c r="C15" i="15"/>
  <c r="C14" i="15"/>
  <c r="C13" i="15"/>
  <c r="C12" i="15"/>
  <c r="C11" i="15"/>
  <c r="C67" i="15" s="1"/>
  <c r="C9" i="15"/>
  <c r="C8" i="15"/>
  <c r="C63" i="15" s="1"/>
  <c r="C7" i="15"/>
  <c r="C6" i="15" s="1"/>
  <c r="D34" i="14"/>
  <c r="D33" i="14"/>
  <c r="D32" i="14"/>
  <c r="D31" i="14"/>
  <c r="D30" i="14"/>
  <c r="D29" i="14"/>
  <c r="D28" i="14"/>
  <c r="D27" i="14"/>
  <c r="D26" i="14"/>
  <c r="D25" i="14"/>
  <c r="D4" i="14"/>
  <c r="D3" i="14" l="1"/>
  <c r="C3" i="15"/>
  <c r="C64" i="15"/>
  <c r="C62" i="15"/>
  <c r="C61" i="15" s="1"/>
  <c r="F20" i="3" l="1"/>
  <c r="E3" i="11"/>
  <c r="E32" i="11"/>
  <c r="E4" i="11"/>
  <c r="D32" i="11"/>
  <c r="D4" i="11"/>
  <c r="D3" i="11" l="1"/>
  <c r="J55" i="6" l="1"/>
  <c r="F12" i="7" l="1"/>
  <c r="G14" i="16" l="1"/>
  <c r="H20" i="8" l="1"/>
</calcChain>
</file>

<file path=xl/sharedStrings.xml><?xml version="1.0" encoding="utf-8"?>
<sst xmlns="http://schemas.openxmlformats.org/spreadsheetml/2006/main" count="1335" uniqueCount="377">
  <si>
    <t>splatnost</t>
  </si>
  <si>
    <t>KTCM</t>
  </si>
  <si>
    <t>skupina</t>
  </si>
  <si>
    <t>komu</t>
  </si>
  <si>
    <t>typ</t>
  </si>
  <si>
    <t>rozpis částky</t>
  </si>
  <si>
    <t>č. před.</t>
  </si>
  <si>
    <t>č. JS</t>
  </si>
  <si>
    <t>dotace</t>
  </si>
  <si>
    <t>datum zač. akce</t>
  </si>
  <si>
    <t>s daní</t>
  </si>
  <si>
    <t>od koho</t>
  </si>
  <si>
    <t>1. část</t>
  </si>
  <si>
    <t>Plzeňský kraj</t>
  </si>
  <si>
    <t>ŠSČR</t>
  </si>
  <si>
    <t>co</t>
  </si>
  <si>
    <t>Macho</t>
  </si>
  <si>
    <t>Křivka</t>
  </si>
  <si>
    <t>Domažlice</t>
  </si>
  <si>
    <t>Ježková</t>
  </si>
  <si>
    <t>Město Plzeň</t>
  </si>
  <si>
    <t>rozpis částky / poznámka</t>
  </si>
  <si>
    <t>komu / od koho</t>
  </si>
  <si>
    <t>2. část</t>
  </si>
  <si>
    <t>poznámka</t>
  </si>
  <si>
    <t>částka</t>
  </si>
  <si>
    <t>celkem</t>
  </si>
  <si>
    <t>stav</t>
  </si>
  <si>
    <t>suma</t>
  </si>
  <si>
    <t>Mezinárodní víkend</t>
  </si>
  <si>
    <t>poplatky KTCM</t>
  </si>
  <si>
    <t>Křivkové</t>
  </si>
  <si>
    <t>Střihavka</t>
  </si>
  <si>
    <t>Ježkové</t>
  </si>
  <si>
    <t>dar</t>
  </si>
  <si>
    <t>Nadační fond 64</t>
  </si>
  <si>
    <t>sponzorský dar</t>
  </si>
  <si>
    <t>faktura</t>
  </si>
  <si>
    <t>Stanislav Stárek</t>
  </si>
  <si>
    <t>3x750,-</t>
  </si>
  <si>
    <t>1,10,16</t>
  </si>
  <si>
    <t>xxx</t>
  </si>
  <si>
    <t>ŠSPK</t>
  </si>
  <si>
    <t>3x450,-</t>
  </si>
  <si>
    <t>Jiří Hájek</t>
  </si>
  <si>
    <t>06.04.2022 a 01.06.2022</t>
  </si>
  <si>
    <t>9,13,17</t>
  </si>
  <si>
    <t>04.05.2022 a 08.06.2022</t>
  </si>
  <si>
    <t>dohoda</t>
  </si>
  <si>
    <t>GM Martin Petr</t>
  </si>
  <si>
    <t>GM Robert Cvek</t>
  </si>
  <si>
    <t>Pavel Flajšman</t>
  </si>
  <si>
    <t>Martin Kopřiva</t>
  </si>
  <si>
    <t>2x450</t>
  </si>
  <si>
    <t>FM Tomáš Hurdzan</t>
  </si>
  <si>
    <t>FM Jiří Soukup</t>
  </si>
  <si>
    <t>2x450,-</t>
  </si>
  <si>
    <t>FM Marek Karas</t>
  </si>
  <si>
    <t>placeno 20,50 E (bez daně)</t>
  </si>
  <si>
    <t>CM Tadeáš Baláček</t>
  </si>
  <si>
    <t>2x600,-</t>
  </si>
  <si>
    <t>srážková daň</t>
  </si>
  <si>
    <t>stát</t>
  </si>
  <si>
    <t>daň</t>
  </si>
  <si>
    <t>technické zajištění</t>
  </si>
  <si>
    <t>23x350,-</t>
  </si>
  <si>
    <t>Michaela Nová</t>
  </si>
  <si>
    <t>ok</t>
  </si>
  <si>
    <t>J</t>
  </si>
  <si>
    <t>1a</t>
  </si>
  <si>
    <t>1b</t>
  </si>
  <si>
    <t>4a</t>
  </si>
  <si>
    <t>4b</t>
  </si>
  <si>
    <t>IM Zuzana Hagarová</t>
  </si>
  <si>
    <t>IM Josef Juřek</t>
  </si>
  <si>
    <t>GM Petr Neuman</t>
  </si>
  <si>
    <t>A</t>
  </si>
  <si>
    <t>Petr Herejk</t>
  </si>
  <si>
    <t>IM Ivan Hausner</t>
  </si>
  <si>
    <t>2x380</t>
  </si>
  <si>
    <t>4x450</t>
  </si>
  <si>
    <t>2x260</t>
  </si>
  <si>
    <t>4x350</t>
  </si>
  <si>
    <t>4x380</t>
  </si>
  <si>
    <t>B</t>
  </si>
  <si>
    <t>společný trénink 1a se skupinou C</t>
  </si>
  <si>
    <t>společný trénink 1b se skupinou C</t>
  </si>
  <si>
    <t>tréninky 2 a 5 pro skupinu A neproběhly</t>
  </si>
  <si>
    <t>Karel Nováček</t>
  </si>
  <si>
    <t>včetně tréninku 4b pro skupinu C</t>
  </si>
  <si>
    <t>včetně tréninku 4a pro skupinu C</t>
  </si>
  <si>
    <t>4x260</t>
  </si>
  <si>
    <t>4x200</t>
  </si>
  <si>
    <t>5a</t>
  </si>
  <si>
    <t>5b</t>
  </si>
  <si>
    <t>spol. tr. 5a se skupinou C, vč. tréninku 4 pro skupinu P</t>
  </si>
  <si>
    <t>spol. tr. 5b se skupinou C, vč. tréninku 4 pro skupinu P</t>
  </si>
  <si>
    <t>5c</t>
  </si>
  <si>
    <t>včetně tréninku 5c pro skupinu C</t>
  </si>
  <si>
    <t>Václav Hrdlička</t>
  </si>
  <si>
    <t>C</t>
  </si>
  <si>
    <t>trénink 1 proběhl se skupinou B, viz X</t>
  </si>
  <si>
    <t>dotace KTCM, 1. část</t>
  </si>
  <si>
    <t>dotace KTCM, 2. část</t>
  </si>
  <si>
    <t>X</t>
  </si>
  <si>
    <t>Pavel Hrdlica</t>
  </si>
  <si>
    <t>trénink 4 (resp. 5) proběhl se skupinou B, viz Y (resp. Z)</t>
  </si>
  <si>
    <t>Y</t>
  </si>
  <si>
    <t>Z</t>
  </si>
  <si>
    <t>Václav Truksa</t>
  </si>
  <si>
    <t>4x350+450 (cestovné 450,-)</t>
  </si>
  <si>
    <t>4x350+549 (cestovné 549,-)</t>
  </si>
  <si>
    <t>4x350+270 (cestovné 270,-)</t>
  </si>
  <si>
    <t>4x350+837 (cestovné 837,-)</t>
  </si>
  <si>
    <t>Vlastislav König</t>
  </si>
  <si>
    <t>P</t>
  </si>
  <si>
    <t>trénink 4 zahrnut v dohodách označených Z</t>
  </si>
  <si>
    <t>4x260+405 (cestovné 405,-)</t>
  </si>
  <si>
    <t>ŠK Líně</t>
  </si>
  <si>
    <t>pobyt: 4400,-, cestovné: 2776,-, organizace: 2000,-</t>
  </si>
  <si>
    <t>trenéři: 8700,-</t>
  </si>
  <si>
    <t>VS</t>
  </si>
  <si>
    <t>4x260+135 (cestovné 135,-)</t>
  </si>
  <si>
    <t>4x260+675 (cestovné 675,-)</t>
  </si>
  <si>
    <t>tábor Lubenec</t>
  </si>
  <si>
    <t>tábor Hřebečníky</t>
  </si>
  <si>
    <t>organizace</t>
  </si>
  <si>
    <t>ŠK 64 Plzeň</t>
  </si>
  <si>
    <t>příměstský tábor Klatovy</t>
  </si>
  <si>
    <t>TJ Sokol Plzeň-Letná</t>
  </si>
  <si>
    <t>ŠK Sokol Klatovy</t>
  </si>
  <si>
    <t>koordinátor KTCM</t>
  </si>
  <si>
    <t>KTCM 3 a 5</t>
  </si>
  <si>
    <t>trénink 3 (A, B, C, P) a trénink 5a+4 (B+C, P)</t>
  </si>
  <si>
    <t>KTCM 1</t>
  </si>
  <si>
    <t>KTCM 2</t>
  </si>
  <si>
    <t>trénink 2 (B, C, P)</t>
  </si>
  <si>
    <t>trénink 1 (bez přípravky)</t>
  </si>
  <si>
    <t>již placeno 1000 Kč, doplatit?</t>
  </si>
  <si>
    <t>KTCM 4</t>
  </si>
  <si>
    <t>KTCM 1 a 5</t>
  </si>
  <si>
    <t>trénink 4 (bez přípravky)</t>
  </si>
  <si>
    <t>trénink 1 (P) a trénink 5c+5 (B+C, P)</t>
  </si>
  <si>
    <t>2x250</t>
  </si>
  <si>
    <t>odkaz, poznámka</t>
  </si>
  <si>
    <t>dozařazen od KTCM 2</t>
  </si>
  <si>
    <t>Flajšman</t>
  </si>
  <si>
    <t>Sokol Domažlice</t>
  </si>
  <si>
    <t>Plic</t>
  </si>
  <si>
    <t>Plicová</t>
  </si>
  <si>
    <t>ŠK Garde Kaznějov</t>
  </si>
  <si>
    <t>SK Petřín Plzeň</t>
  </si>
  <si>
    <t>Sport</t>
  </si>
  <si>
    <t>Online přednášky</t>
  </si>
  <si>
    <t>poplatek</t>
  </si>
  <si>
    <t>nutná spoluúčast 20% projektu, tj. 7500 Kč</t>
  </si>
  <si>
    <t>poháry; v rámci platby 8467 Kč za KP 16</t>
  </si>
  <si>
    <t>poháry</t>
  </si>
  <si>
    <t>Sympakt</t>
  </si>
  <si>
    <t>trenérská příprava</t>
  </si>
  <si>
    <t>ŠK Tachov</t>
  </si>
  <si>
    <t>TJ Plzeň Košutka</t>
  </si>
  <si>
    <t>Pavel Novák</t>
  </si>
  <si>
    <t>simultánka</t>
  </si>
  <si>
    <t>přednáška</t>
  </si>
  <si>
    <t>trénink</t>
  </si>
  <si>
    <t>trénink v AJ</t>
  </si>
  <si>
    <t>přednáška v AJ</t>
  </si>
  <si>
    <t>ceny</t>
  </si>
  <si>
    <t>Oradata</t>
  </si>
  <si>
    <t>podpora talentů</t>
  </si>
  <si>
    <t>podpora hráčů KTCM na Festivalu Plzeň</t>
  </si>
  <si>
    <t>podpora hráčů KTCM na Openu Klatovy</t>
  </si>
  <si>
    <t>Flajšman, Křivka</t>
  </si>
  <si>
    <t>Janouš, Mametev, Roubal, Váňa, Bukvajové, Nová, Rudlof</t>
  </si>
  <si>
    <t>akce</t>
  </si>
  <si>
    <t>Ampér 3</t>
  </si>
  <si>
    <t>Klatovy, 8. ledna 2022</t>
  </si>
  <si>
    <t>Klatovská věž 3</t>
  </si>
  <si>
    <t>Tachov, 22. ledna</t>
  </si>
  <si>
    <t>OP škol Tachov</t>
  </si>
  <si>
    <t>Tachov, 28. ledna</t>
  </si>
  <si>
    <t>Ampér 4</t>
  </si>
  <si>
    <t>Domažlice, 19. února</t>
  </si>
  <si>
    <t>OP škol Domažlice</t>
  </si>
  <si>
    <t>Domažlice, 28. února</t>
  </si>
  <si>
    <t>Nýřany, 19. března</t>
  </si>
  <si>
    <t>Kaznějov, 23. března</t>
  </si>
  <si>
    <t>OP škol Plzeň sever</t>
  </si>
  <si>
    <t>KP družstev starších žáků</t>
  </si>
  <si>
    <t>Domažlice, 26. března</t>
  </si>
  <si>
    <t>OP škol Klatovy</t>
  </si>
  <si>
    <t>Klatovy, 30. března</t>
  </si>
  <si>
    <t>OP škol Plzeň město, Plzeň jih a Rokycany</t>
  </si>
  <si>
    <t>Plzeň-Lhota, 1. dubna</t>
  </si>
  <si>
    <t>Plzeň-Lhota, 2. dubna</t>
  </si>
  <si>
    <t>KP družstev mladších žáků</t>
  </si>
  <si>
    <t>Nýřany, 21. dubna</t>
  </si>
  <si>
    <t>Klatovy, 23. dubna</t>
  </si>
  <si>
    <t>KP do 16 let</t>
  </si>
  <si>
    <t>Kaznějov, 30. dubna</t>
  </si>
  <si>
    <t>Ampér 5</t>
  </si>
  <si>
    <t>Nepomuk, 14. května</t>
  </si>
  <si>
    <t>ŠK Dvorec</t>
  </si>
  <si>
    <t>Letná, 1.-2. října</t>
  </si>
  <si>
    <t>Velká cena 1</t>
  </si>
  <si>
    <t>Klatovská věž 4</t>
  </si>
  <si>
    <t>KP škol</t>
  </si>
  <si>
    <t>Klatovská věž 5</t>
  </si>
  <si>
    <t>Ampér 6</t>
  </si>
  <si>
    <t>KP juniorů</t>
  </si>
  <si>
    <t>Turnaj šachových nadějí 1</t>
  </si>
  <si>
    <t>Líně, 5. listopadu</t>
  </si>
  <si>
    <t>Velká cena 2</t>
  </si>
  <si>
    <t>Plzeň-Lhota, 8. října</t>
  </si>
  <si>
    <t>Nepomuk, 26. listopadu</t>
  </si>
  <si>
    <t>500+800</t>
  </si>
  <si>
    <t>kód (v jednom)</t>
  </si>
  <si>
    <t>Nepomuk, 7.-8. května, v rámci platby za 8 467,- (poháry)</t>
  </si>
  <si>
    <t>Plán 2022</t>
  </si>
  <si>
    <t>Komentář</t>
  </si>
  <si>
    <t>Schválený rozpočet KM ŠSPK</t>
  </si>
  <si>
    <t>Krajské turnaje mládeže</t>
  </si>
  <si>
    <t>KP žáků v rapidu (1. turnaj)</t>
  </si>
  <si>
    <t>KP žáků v rapidu (2. turnaj)</t>
  </si>
  <si>
    <t>KP žáků v rapidu (3. turnaj)</t>
  </si>
  <si>
    <t>KP žáků v rapidu (4. turnaj)</t>
  </si>
  <si>
    <t>KP žáků v rapidu (5. turnaj)</t>
  </si>
  <si>
    <t>KP žáků v rapidu (6. turnaj) + celkové vyhlášení</t>
  </si>
  <si>
    <t>Klatovská věž pro začínající šachisty (1. turnaj)</t>
  </si>
  <si>
    <t>Klatovská věž pro začínající šachisty (2. turnaj)</t>
  </si>
  <si>
    <t>Klatovská věž pro začínající šachisty (3. turnaj)</t>
  </si>
  <si>
    <t>Klatovská věž pro začínající šachisty (4. turnaj)</t>
  </si>
  <si>
    <t>Klatovská věž pro začínající šachisty (5. turnaj)</t>
  </si>
  <si>
    <t>KP 6-ti členných družstev ml. žáků</t>
  </si>
  <si>
    <t>KP 6-ti členných družstev žáků  s postupem do ČLD</t>
  </si>
  <si>
    <t>KP jednotlivců do 16 let + MŠ</t>
  </si>
  <si>
    <t>OP družstev škol v šachu - Plzeň (PS)</t>
  </si>
  <si>
    <t>OP družstev škol v šachu - Plzeň (PM,PJ,RO)</t>
  </si>
  <si>
    <t>OP družstev škol v šachu - Tachov</t>
  </si>
  <si>
    <t>OP družstev škol v šachu - Domažlice</t>
  </si>
  <si>
    <t>OP družstev škol v šachu - Klatovy</t>
  </si>
  <si>
    <t>KP družstev škol v šachu</t>
  </si>
  <si>
    <t>Medaile a poháry -  krajské soutěže</t>
  </si>
  <si>
    <t>Diplomy a partiáře - krajské soutěže</t>
  </si>
  <si>
    <t>KTCM 2022</t>
  </si>
  <si>
    <t xml:space="preserve">viz detailně další list. </t>
  </si>
  <si>
    <t>příspěvek za uspořádání</t>
  </si>
  <si>
    <t>trenérská odměna</t>
  </si>
  <si>
    <t>cestovné trenérů</t>
  </si>
  <si>
    <t>ostatní náklady</t>
  </si>
  <si>
    <t>vybraný účastnický poplatek</t>
  </si>
  <si>
    <t>Podpora talentů (podle listiny talentů)</t>
  </si>
  <si>
    <t>podpora talentované mládeže</t>
  </si>
  <si>
    <t>formou příspěvku na startovné na turnajích, na šachovou literaturu apod.</t>
  </si>
  <si>
    <t>D</t>
  </si>
  <si>
    <t>Podpora juniorů (soustředění apod.)</t>
  </si>
  <si>
    <t>E</t>
  </si>
  <si>
    <t>Příjmy</t>
  </si>
  <si>
    <t>Dotace KTCM</t>
  </si>
  <si>
    <t>Dotace krajské</t>
  </si>
  <si>
    <t>Realita 2022</t>
  </si>
  <si>
    <t>Reálný rozpočet, komentáře</t>
  </si>
  <si>
    <t>proběhlo dle plánu</t>
  </si>
  <si>
    <r>
      <t xml:space="preserve">od sezóny 2022/2023 hráno pod novým názvem </t>
    </r>
    <r>
      <rPr>
        <i/>
        <sz val="11"/>
        <color theme="1"/>
        <rFont val="Calibri"/>
        <family val="2"/>
        <charset val="238"/>
        <scheme val="minor"/>
      </rPr>
      <t>Turnaj začínajících šachistů</t>
    </r>
  </si>
  <si>
    <r>
      <t xml:space="preserve">od sezóny 2022/2023 hráno pod novým názvem </t>
    </r>
    <r>
      <rPr>
        <i/>
        <sz val="11"/>
        <color theme="1"/>
        <rFont val="Calibri"/>
        <family val="2"/>
        <charset val="238"/>
        <scheme val="minor"/>
      </rPr>
      <t>Velká cena Plzeňského kraje</t>
    </r>
  </si>
  <si>
    <t>bude se hrát až v lednu 2023, zatímco v roce 2021 se stihl turnaj odehrát v prosinci</t>
  </si>
  <si>
    <t>neobjednávalo se</t>
  </si>
  <si>
    <t>zaneseno do jiné položky, viz spoluúčast k dotacím</t>
  </si>
  <si>
    <t>Příjmy (dotace)</t>
  </si>
  <si>
    <t>neodehrál se jeden turnaj pro začátečníky (bude až v lednu), neobjednávaly se diplomy a partiáře, položka poháry přesunuta do jiné kapitoly rozpočtu</t>
  </si>
  <si>
    <t>obdrželi jsme vyšší dotaci</t>
  </si>
  <si>
    <t>Podpora talentů</t>
  </si>
  <si>
    <t>z toho 7500,- (15x500,-) pro hráče v Listině talentů, 1000,- (200,- a 800,-) využili hráči KTCM jako příspěvek na letní turnaje v Plzeňském kraji (Festival Plzeň, Open Klatovy)</t>
  </si>
  <si>
    <t>i díky vyšší dotaci (kalkulováno s 55 000,-, obdrželi jsme 62 308,-) jsme na akci nemuseli dle plánu 5 500,- doplácet, navíc se nám do projektu podařilo vměstnat i podporu juniorů, doplatek je tak minimální</t>
  </si>
  <si>
    <t>Dary</t>
  </si>
  <si>
    <t>doplatek za pořízení pohárů (-10,-) a věcných cen (-100,-)</t>
  </si>
  <si>
    <r>
      <t xml:space="preserve">dar od </t>
    </r>
    <r>
      <rPr>
        <i/>
        <sz val="11"/>
        <color theme="1"/>
        <rFont val="Calibri"/>
        <family val="2"/>
        <charset val="238"/>
        <scheme val="minor"/>
      </rPr>
      <t>Nadačního fondu 64</t>
    </r>
  </si>
  <si>
    <r>
      <t xml:space="preserve">spoluúčast na dotaci, položka </t>
    </r>
    <r>
      <rPr>
        <i/>
        <sz val="11"/>
        <color theme="1"/>
        <rFont val="Calibri"/>
        <family val="2"/>
        <charset val="238"/>
        <scheme val="minor"/>
      </rPr>
      <t>poháry</t>
    </r>
  </si>
  <si>
    <t>v rámci KTCM</t>
  </si>
  <si>
    <t>nevybírán poplatek za účast, doplatek k dotaci</t>
  </si>
  <si>
    <t>detail níže</t>
  </si>
  <si>
    <t>Dotace KTCM (62 308,-)</t>
  </si>
  <si>
    <t>Plzeňský kraj: Mezinárodní víkend (20 000,-)</t>
  </si>
  <si>
    <t>Plzeňský kraj: Sport (30 000,-)</t>
  </si>
  <si>
    <t>Město Plzeň: Online přednášky (18 000,-)</t>
  </si>
  <si>
    <t>příjmy jsou nižší, a to především kvůli dotaci 30 000,- z Plzeňského kraje, kterou jsme využili na poháry a trenérskou podporu hráčů na přípravách na mistrovských akcích, v důsledku povinné spoluúčasti jsme -10 087,-</t>
  </si>
  <si>
    <t>Návrh rozpočtu KM ŠSPK na rok 2023</t>
  </si>
  <si>
    <t>Velká cena Plzeňského kraje 1</t>
  </si>
  <si>
    <r>
      <t xml:space="preserve">čtyřdílný seriál </t>
    </r>
    <r>
      <rPr>
        <i/>
        <sz val="11"/>
        <color theme="1"/>
        <rFont val="Arial"/>
        <family val="2"/>
        <charset val="238"/>
      </rPr>
      <t>Velká cena Plzeňského kraje</t>
    </r>
    <r>
      <rPr>
        <sz val="11"/>
        <color theme="1"/>
        <rFont val="Arial"/>
        <family val="2"/>
        <charset val="238"/>
      </rPr>
      <t xml:space="preserve"> nahrazuje šestidílný seriál </t>
    </r>
    <r>
      <rPr>
        <i/>
        <sz val="11"/>
        <color theme="1"/>
        <rFont val="Arial"/>
        <family val="2"/>
        <charset val="238"/>
      </rPr>
      <t>KP v rapidu</t>
    </r>
    <r>
      <rPr>
        <sz val="11"/>
        <color theme="1"/>
        <rFont val="Arial"/>
        <family val="2"/>
        <charset val="238"/>
      </rPr>
      <t>, navýšení dotace o 100 Kč na turnaj</t>
    </r>
  </si>
  <si>
    <t>Velká cena Plzeňského kraje 2</t>
  </si>
  <si>
    <t>Velká cena Plzeňského kraje 3</t>
  </si>
  <si>
    <t>Velká cena Plzeňského kraje 4</t>
  </si>
  <si>
    <t>KP v rapid šachu mládeže</t>
  </si>
  <si>
    <t>nová položka</t>
  </si>
  <si>
    <t>Turnaj začínajících šachistů 1</t>
  </si>
  <si>
    <r>
      <t xml:space="preserve">čtyřdílný seriál </t>
    </r>
    <r>
      <rPr>
        <i/>
        <sz val="11"/>
        <color theme="1"/>
        <rFont val="Arial"/>
        <family val="2"/>
        <charset val="238"/>
      </rPr>
      <t>Turnaj začínajících šachistů</t>
    </r>
    <r>
      <rPr>
        <sz val="11"/>
        <color theme="1"/>
        <rFont val="Arial"/>
        <family val="2"/>
        <charset val="238"/>
      </rPr>
      <t xml:space="preserve"> nahrazuje pětidílný seriál </t>
    </r>
    <r>
      <rPr>
        <i/>
        <sz val="11"/>
        <color theme="1"/>
        <rFont val="Arial"/>
        <family val="2"/>
        <charset val="238"/>
      </rPr>
      <t>Klatovská věž</t>
    </r>
    <r>
      <rPr>
        <sz val="11"/>
        <color theme="1"/>
        <rFont val="Arial"/>
        <family val="2"/>
        <charset val="238"/>
      </rPr>
      <t>, navýšení dotace o 100 Kč na turnaj</t>
    </r>
  </si>
  <si>
    <t>Turnaj začínajících šachistů 2</t>
  </si>
  <si>
    <t>Turnaj začínajících šachistů 3</t>
  </si>
  <si>
    <t>Turnaj začínajících šachistů 4</t>
  </si>
  <si>
    <t>KP družstev ml. žáků</t>
  </si>
  <si>
    <t>oproti loňsku beze změny</t>
  </si>
  <si>
    <t>KP družstev st. žáků</t>
  </si>
  <si>
    <t>snížení dotace o 500 Kč</t>
  </si>
  <si>
    <t>odhad; záleží na dotacích a výše spoluúčasti</t>
  </si>
  <si>
    <t>Tréninky mládeže (aneb KTCM 2023)</t>
  </si>
  <si>
    <t>ubytování + stravné trenérů</t>
  </si>
  <si>
    <t>formou příspěvku na startovné na turnajích, na šachovou literaturu apod. (18 dětí, 500 Kč příspěvek)</t>
  </si>
  <si>
    <t>fundovaný odhad (předloni jsme získali 60 996 Kč, v roce 2022 to bylo 62 308 Kč)</t>
  </si>
  <si>
    <t>Dotace krajské, sponzorské dary apod.</t>
  </si>
  <si>
    <t>již zajištěno alespoň 7 000 Kč</t>
  </si>
  <si>
    <t>Další akce financované výhradně z dotací</t>
  </si>
  <si>
    <t>bonusové akce, jejichž rozpočet se pokryje výhradně z dotací k tomu určených</t>
  </si>
  <si>
    <t>Doplňkový komentář</t>
  </si>
  <si>
    <r>
      <t xml:space="preserve">V roce 2020 jsme jako KM ŠSPK oproti plánu ušetřili </t>
    </r>
    <r>
      <rPr>
        <b/>
        <sz val="11"/>
        <color theme="1"/>
        <rFont val="Arial"/>
        <family val="2"/>
        <charset val="238"/>
      </rPr>
      <t>4 705 Kč</t>
    </r>
    <r>
      <rPr>
        <sz val="11"/>
        <color theme="1"/>
        <rFont val="Arial"/>
        <family val="2"/>
        <charset val="238"/>
      </rPr>
      <t xml:space="preserve"> (plán: -26 600 Kč, realita: -21 895 Kč). V roce 2021 jsme KM ŠSPK oproti plánu ušetřili </t>
    </r>
    <r>
      <rPr>
        <b/>
        <sz val="11"/>
        <color theme="1"/>
        <rFont val="Arial"/>
        <family val="2"/>
        <charset val="238"/>
      </rPr>
      <t>14 510 Kč</t>
    </r>
    <r>
      <rPr>
        <sz val="11"/>
        <color theme="1"/>
        <rFont val="Arial"/>
        <family val="2"/>
        <charset val="238"/>
      </rPr>
      <t xml:space="preserve"> (plán: -26 600 Kč, realita: -12 090 Kč). Nebudu zastírat, že to z velké části bylo kvůli covidu. A jaký byl stav v roce 2022? Plán hovořil o </t>
    </r>
    <r>
      <rPr>
        <b/>
        <sz val="11"/>
        <color theme="1"/>
        <rFont val="Arial"/>
        <family val="2"/>
        <charset val="238"/>
      </rPr>
      <t>-33 000 Kč</t>
    </r>
    <r>
      <rPr>
        <sz val="11"/>
        <color theme="1"/>
        <rFont val="Arial"/>
        <family val="2"/>
        <charset val="238"/>
      </rPr>
      <t xml:space="preserve"> a realita byla rovněž </t>
    </r>
    <r>
      <rPr>
        <b/>
        <sz val="11"/>
        <rFont val="Arial"/>
        <family val="2"/>
        <charset val="238"/>
      </rPr>
      <t>-33 000 Kč</t>
    </r>
    <r>
      <rPr>
        <sz val="11"/>
        <color theme="1"/>
        <rFont val="Arial"/>
        <family val="2"/>
        <charset val="238"/>
      </rPr>
      <t xml:space="preserve">. A jaký je plán na rok 2023? Oproti loňsku je výrazný rozdíl v KTCM, očekáváme totiž </t>
    </r>
    <r>
      <rPr>
        <b/>
        <sz val="11"/>
        <color theme="1"/>
        <rFont val="Arial"/>
        <family val="2"/>
        <charset val="238"/>
      </rPr>
      <t>zvýšení ekonomické směrnice pro trenéry</t>
    </r>
    <r>
      <rPr>
        <sz val="11"/>
        <color theme="1"/>
        <rFont val="Arial"/>
        <family val="2"/>
        <charset val="238"/>
      </rPr>
      <t xml:space="preserve">. Necheme ale veškeré náklady navíc přenést na ŠSPK, a proto i my se ubíráme formou šetření: </t>
    </r>
    <r>
      <rPr>
        <sz val="11"/>
        <rFont val="Arial"/>
        <family val="2"/>
        <charset val="238"/>
      </rPr>
      <t xml:space="preserve">pět skupinek z roku 2022 zúžíme do čtyř </t>
    </r>
    <r>
      <rPr>
        <sz val="11"/>
        <color theme="1"/>
        <rFont val="Arial"/>
        <family val="2"/>
        <charset val="238"/>
      </rPr>
      <t>(aneb skupinu juniorů rozložíme do skupin A, B)</t>
    </r>
    <r>
      <rPr>
        <sz val="11"/>
        <rFont val="Arial"/>
        <family val="2"/>
        <charset val="238"/>
      </rPr>
      <t>, zvýšíme poplatky pro účastníky z letošních 50 Kč na 80 Kč</t>
    </r>
    <r>
      <rPr>
        <sz val="11"/>
        <color theme="1"/>
        <rFont val="Arial"/>
        <family val="2"/>
        <charset val="238"/>
      </rPr>
      <t xml:space="preserve">, </t>
    </r>
    <r>
      <rPr>
        <sz val="11"/>
        <rFont val="Arial"/>
        <family val="2"/>
        <charset val="238"/>
      </rPr>
      <t>přidáme poplatky pro víkendové soustředění (i díky tomu jsou v plánu dvě víkendová soustředění). Z dvaceti tréninků, kterou jsou v plánu pro skupiny A, B, C, D, jich hned 5 (2 pro skupinu A, 2 pro skupinu B a 1 pro skupinu C) chceme uspořádat online,</t>
    </r>
    <r>
      <rPr>
        <sz val="11"/>
        <color theme="1"/>
        <rFont val="Arial"/>
        <family val="2"/>
        <charset val="238"/>
      </rPr>
      <t xml:space="preserve"> čímž snížíme náklady na cestovní náhrady a nájemné.</t>
    </r>
  </si>
  <si>
    <t>Projekt KTCM 2023</t>
  </si>
  <si>
    <t>Celkem</t>
  </si>
  <si>
    <t>Skutečný rozpočet bude upraven dle výše dotace z KTCM (popř. jiných dotací).</t>
  </si>
  <si>
    <t>Předpokládá se zvýšení příspěvků pro trenéry; zda návrh projde a v jaké výši je otázkou; pro naše potřeby jest počítáno s následujícím navýšením: sazba pro 2. TT s titulem se zvyšuje z 380 Kč na 500 Kč, sazba pro 2. TT bez titulu se zvyšuje z 350 na 450 Kč, sazba pro 3. TT se zvyšuje z 260 Kč na 350 Kč a sazba pro 4. TT se zvyšuje z 200 Kč na 250 Kč.</t>
  </si>
  <si>
    <t>Jednodenní soustředění č. 1 ( sk. A, sk. B, sk. C)</t>
  </si>
  <si>
    <t>počítáno se 4 hodinami tréninku pro každou skupinu</t>
  </si>
  <si>
    <t>á 500Kč/skupina</t>
  </si>
  <si>
    <t>trenérská odměna (dle směrnic ŠSČR, 4 hodiny za den)</t>
  </si>
  <si>
    <t>1. trenér: 500 Kč na hodinu, 2. a 3. trenér 350 Kč na hodinu</t>
  </si>
  <si>
    <t>odhad: 2x místní trenér, 1x trenér s dojezdem 50 km se sazbou 4,50 Kč na km</t>
  </si>
  <si>
    <t>bez příspěvku</t>
  </si>
  <si>
    <t>kalkulováno s poplatkem 80 Kč na osobu při 25 platících dětech (poplatek vybírán automaticky vybírán ve výši 80*5=400 Kč)</t>
  </si>
  <si>
    <t>Jednodenní soustředění č. 2 ( sk. A, sk. B, sk. C)</t>
  </si>
  <si>
    <t>Jednodenní soustředění č. 3 ( sk. A, sk. B, sk. C)</t>
  </si>
  <si>
    <t>Jednodenní soustředění č. 4 ( sk. A, sk. B, sk. C)</t>
  </si>
  <si>
    <t>á 500Kč/skupina (souhrn: 2x online, 1x naživo)</t>
  </si>
  <si>
    <t>odhad: 1x místní trenér (zbytek online)</t>
  </si>
  <si>
    <t>Jednodenní soustředění č. 5 ( sk. A, sk. B, sk. C)</t>
  </si>
  <si>
    <t>á 500Kč/skupina (souhrn: 3x online, 0x naživo)</t>
  </si>
  <si>
    <t>vše online</t>
  </si>
  <si>
    <t>Jednodenní soustředění č. 1-5 ( sk. D)</t>
  </si>
  <si>
    <t>á 500Kč/skupina/trénink</t>
  </si>
  <si>
    <t>vždy 1 trenér: 350 Kč na hodinu</t>
  </si>
  <si>
    <t>odhad: 3x místní trenér, 2x trenér s dojezdem 50 km se sazbou 4,50 Kč na km</t>
  </si>
  <si>
    <t>kalkulováno s poplatkem 80 Kč na osobu při 10 platících dětech (poplatek vybírán automaticky vybírán ve výši 80*5=400 Kč)</t>
  </si>
  <si>
    <t>Víkendové soustředění 1 sk. A , sk. B, sk. C, sk. D</t>
  </si>
  <si>
    <t>počítáno s 9 hodinami tréninku pro každou skupinu, pořadateli vyplatíme max 19 675 Kč (příspěvky od dětí náleží pořadateli)</t>
  </si>
  <si>
    <t>á 800Kč/skupina</t>
  </si>
  <si>
    <t>trenérská odměna (dle směrnic ŠSČR, 4,5 hodiny za den)</t>
  </si>
  <si>
    <t>1. trenér: 500 Kč na hodinu, 2., 3. a 4. trenér: 350 Kč na hodinu</t>
  </si>
  <si>
    <t>odhad: 3 trenéři dojezd 50 km se sazbou 4,50 Kč na km a 1 trenér dojezd 75 km se sazbou 4,50 Kč na km</t>
  </si>
  <si>
    <t>předpoklad : 4 trenéři, nocležné 250 Kč/ den, jídlo 250 Kč/den</t>
  </si>
  <si>
    <t>kalkulováno s poplatkem 100/250 Kč na osobu při 20 platících dětech (100 pro děti z KTCM, 250 pro děti mimo KTCM, jen pro přítomné)</t>
  </si>
  <si>
    <t>Víkendové soustředění 2 sk. A , sk. B, sk. C, sk. D</t>
  </si>
  <si>
    <t>Týdenní soustředění (letní tábory)</t>
  </si>
  <si>
    <t>příspěvek pořadateli (děti z KTCM a listiny talentů nemají zvýhodnění oproti jiným dětem), akce v réžii pořadatele</t>
  </si>
  <si>
    <t>2 tábory á 3000 Kč</t>
  </si>
  <si>
    <t>Týdenní soustředění (letní příměstské tábory)</t>
  </si>
  <si>
    <t>3 tábory á 1000 Kč</t>
  </si>
  <si>
    <t>Další výdaje spojené s projektem</t>
  </si>
  <si>
    <t>Odměna koordinátora projektu KTCM</t>
  </si>
  <si>
    <t>odměna za vytvoření tréninkového plánu</t>
  </si>
  <si>
    <t>Poznámka ke KTCM: 4 skupiny, 5 soustředění, z toho pro skupinu A 2 online a 3 naživo, pro skupinu B 2 online a 3 naživo, pro skupinu C 1 online a 4 naživo, pro skupinu D 0 online a 5 naživo (v případě onlinů ušetřeno za cestovní náklady a nájem – zahrnuto do jednodenního soustředění č. 4 a 5).</t>
  </si>
  <si>
    <t>částka s daní</t>
  </si>
  <si>
    <t>částka bez daně</t>
  </si>
  <si>
    <t>odkud</t>
  </si>
  <si>
    <t>co/typ</t>
  </si>
  <si>
    <t xml:space="preserve">KM bez pohárů, talenti, dary </t>
  </si>
  <si>
    <t>pozn.</t>
  </si>
  <si>
    <t>z účtu / na účet</t>
  </si>
  <si>
    <t>celkem (s daní)</t>
  </si>
  <si>
    <t>placeno na 2 části</t>
  </si>
  <si>
    <t>organizace, placeno nadvakrát</t>
  </si>
  <si>
    <t>1500+900 (-200)</t>
  </si>
  <si>
    <t>doplatek 200,-, uveden ke špatné faktuře</t>
  </si>
  <si>
    <t>doplatek, uveden ke špatné faktuře</t>
  </si>
  <si>
    <t>2 tábory</t>
  </si>
  <si>
    <t>příměstské tábory Letná</t>
  </si>
  <si>
    <t>organizace příměstského tábora</t>
  </si>
  <si>
    <t>organizace 2 příměstských táborů</t>
  </si>
  <si>
    <t>položky bez data splatnosti ještě třeba doplatit</t>
  </si>
  <si>
    <t>položky bez data splatnosti ještě nepřipsány na účet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</si>
</sst>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0"/>
      <color indexed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auto="1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6" fillId="0" borderId="0"/>
  </cellStyleXfs>
  <cellXfs count="214">
    <xf numFmtId="0" fontId="0" fillId="0" borderId="0" xfId="0"/>
    <xf numFmtId="0" fontId="0" fillId="0" borderId="0" xfId="0" applyFont="1" applyFill="1" applyAlignment="1">
      <alignment horizontal="left" vertical="center"/>
    </xf>
    <xf numFmtId="14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left" vertical="center"/>
    </xf>
    <xf numFmtId="164" fontId="0" fillId="0" borderId="0" xfId="0" applyNumberForma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3" borderId="0" xfId="0" applyFont="1" applyFill="1" applyAlignment="1">
      <alignment horizontal="left" vertical="center"/>
    </xf>
    <xf numFmtId="164" fontId="4" fillId="0" borderId="0" xfId="0" applyNumberFormat="1" applyFont="1" applyFill="1"/>
    <xf numFmtId="0" fontId="3" fillId="4" borderId="0" xfId="0" applyFont="1" applyFill="1" applyAlignment="1">
      <alignment horizontal="left" vertical="center"/>
    </xf>
    <xf numFmtId="14" fontId="3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horizontal="left" vertical="center"/>
    </xf>
    <xf numFmtId="14" fontId="3" fillId="3" borderId="0" xfId="0" applyNumberFormat="1" applyFont="1" applyFill="1" applyAlignment="1">
      <alignment horizontal="left" vertical="center"/>
    </xf>
    <xf numFmtId="164" fontId="3" fillId="3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14" fontId="3" fillId="0" borderId="0" xfId="0" applyNumberFormat="1" applyFont="1" applyFill="1"/>
    <xf numFmtId="14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/>
    <xf numFmtId="14" fontId="5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4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/>
    <xf numFmtId="14" fontId="5" fillId="3" borderId="0" xfId="0" applyNumberFormat="1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14" fontId="5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  <xf numFmtId="164" fontId="5" fillId="4" borderId="0" xfId="0" applyNumberFormat="1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14" fontId="3" fillId="4" borderId="0" xfId="0" applyNumberFormat="1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0" fillId="4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0" fillId="8" borderId="0" xfId="0" applyFont="1" applyFill="1" applyAlignment="1">
      <alignment horizontal="left" vertical="center"/>
    </xf>
    <xf numFmtId="164" fontId="0" fillId="3" borderId="0" xfId="0" applyNumberFormat="1" applyFont="1" applyFill="1" applyAlignment="1">
      <alignment horizontal="right" vertical="center"/>
    </xf>
    <xf numFmtId="164" fontId="0" fillId="8" borderId="0" xfId="0" applyNumberFormat="1" applyFont="1" applyFill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164" fontId="13" fillId="6" borderId="0" xfId="0" applyNumberFormat="1" applyFont="1" applyFill="1" applyAlignment="1">
      <alignment horizontal="left" vertical="center"/>
    </xf>
    <xf numFmtId="164" fontId="14" fillId="6" borderId="0" xfId="0" applyNumberFormat="1" applyFont="1" applyFill="1"/>
    <xf numFmtId="164" fontId="14" fillId="6" borderId="0" xfId="0" applyNumberFormat="1" applyFont="1" applyFill="1" applyAlignment="1">
      <alignment horizontal="left" vertical="center" wrapText="1"/>
    </xf>
    <xf numFmtId="0" fontId="3" fillId="7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left" vertical="center"/>
    </xf>
    <xf numFmtId="164" fontId="5" fillId="5" borderId="0" xfId="0" applyNumberFormat="1" applyFont="1" applyFill="1" applyAlignment="1">
      <alignment horizontal="right" vertical="center" wrapText="1"/>
    </xf>
    <xf numFmtId="164" fontId="5" fillId="5" borderId="0" xfId="0" applyNumberFormat="1" applyFont="1" applyFill="1" applyAlignment="1">
      <alignment horizontal="right" vertical="center"/>
    </xf>
    <xf numFmtId="164" fontId="3" fillId="5" borderId="0" xfId="0" applyNumberFormat="1" applyFont="1" applyFill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3" fontId="10" fillId="0" borderId="3" xfId="1" applyNumberFormat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3" fontId="7" fillId="0" borderId="8" xfId="1" applyNumberFormat="1" applyFont="1" applyFill="1" applyBorder="1" applyAlignment="1">
      <alignment horizontal="center" vertical="center"/>
    </xf>
    <xf numFmtId="3" fontId="10" fillId="0" borderId="6" xfId="1" applyNumberFormat="1" applyFont="1" applyBorder="1" applyAlignment="1">
      <alignment vertical="center"/>
    </xf>
    <xf numFmtId="0" fontId="8" fillId="10" borderId="7" xfId="1" applyFont="1" applyFill="1" applyBorder="1" applyAlignment="1">
      <alignment horizontal="center" vertical="center"/>
    </xf>
    <xf numFmtId="0" fontId="8" fillId="10" borderId="9" xfId="1" applyFont="1" applyFill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" fontId="15" fillId="0" borderId="8" xfId="0" applyNumberFormat="1" applyFont="1" applyFill="1" applyBorder="1" applyAlignment="1">
      <alignment horizontal="center" vertical="center" wrapText="1"/>
    </xf>
    <xf numFmtId="0" fontId="0" fillId="0" borderId="3" xfId="1" applyFont="1" applyBorder="1" applyAlignment="1">
      <alignment horizontal="left" vertical="center" indent="1"/>
    </xf>
    <xf numFmtId="3" fontId="10" fillId="0" borderId="3" xfId="1" applyNumberFormat="1" applyFont="1" applyBorder="1" applyAlignment="1">
      <alignment horizontal="left" vertical="center" indent="1"/>
    </xf>
    <xf numFmtId="3" fontId="7" fillId="0" borderId="1" xfId="1" applyNumberFormat="1" applyFont="1" applyFill="1" applyBorder="1" applyAlignment="1">
      <alignment horizontal="center" vertical="center"/>
    </xf>
    <xf numFmtId="3" fontId="10" fillId="0" borderId="11" xfId="1" applyNumberFormat="1" applyFont="1" applyBorder="1" applyAlignment="1">
      <alignment vertical="center"/>
    </xf>
    <xf numFmtId="3" fontId="10" fillId="0" borderId="10" xfId="1" applyNumberFormat="1" applyFont="1" applyBorder="1" applyAlignment="1">
      <alignment vertical="center"/>
    </xf>
    <xf numFmtId="3" fontId="2" fillId="10" borderId="1" xfId="1" applyNumberFormat="1" applyFont="1" applyFill="1" applyBorder="1" applyAlignment="1">
      <alignment horizontal="center" vertical="center"/>
    </xf>
    <xf numFmtId="3" fontId="2" fillId="10" borderId="8" xfId="1" applyNumberFormat="1" applyFont="1" applyFill="1" applyBorder="1" applyAlignment="1">
      <alignment horizontal="center" vertical="center"/>
    </xf>
    <xf numFmtId="0" fontId="0" fillId="10" borderId="8" xfId="1" applyFont="1" applyFill="1" applyBorder="1" applyAlignment="1">
      <alignment horizontal="left" vertical="center" wrapText="1" indent="1"/>
    </xf>
    <xf numFmtId="0" fontId="6" fillId="0" borderId="3" xfId="1" applyFont="1" applyBorder="1" applyAlignment="1">
      <alignment horizontal="left" vertical="center" wrapText="1" indent="1"/>
    </xf>
    <xf numFmtId="0" fontId="0" fillId="0" borderId="3" xfId="1" applyFont="1" applyBorder="1" applyAlignment="1">
      <alignment horizontal="left" vertical="center" wrapText="1" indent="1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horizontal="left" vertical="center" indent="1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1" fillId="9" borderId="8" xfId="0" applyFont="1" applyFill="1" applyBorder="1" applyAlignment="1">
      <alignment horizontal="center" vertical="center" wrapText="1"/>
    </xf>
    <xf numFmtId="165" fontId="20" fillId="2" borderId="3" xfId="1" applyNumberFormat="1" applyFont="1" applyFill="1" applyBorder="1" applyAlignment="1">
      <alignment horizontal="center" vertical="center"/>
    </xf>
    <xf numFmtId="3" fontId="21" fillId="0" borderId="3" xfId="0" applyNumberFormat="1" applyFont="1" applyBorder="1" applyAlignment="1">
      <alignment horizontal="left" vertical="center" wrapText="1" indent="1"/>
    </xf>
    <xf numFmtId="0" fontId="22" fillId="10" borderId="14" xfId="1" applyFont="1" applyFill="1" applyBorder="1" applyAlignment="1">
      <alignment horizontal="center" vertical="center"/>
    </xf>
    <xf numFmtId="0" fontId="22" fillId="10" borderId="15" xfId="1" applyFont="1" applyFill="1" applyBorder="1" applyAlignment="1">
      <alignment horizontal="left" vertical="center" indent="1"/>
    </xf>
    <xf numFmtId="165" fontId="19" fillId="10" borderId="16" xfId="1" applyNumberFormat="1" applyFont="1" applyFill="1" applyBorder="1" applyAlignment="1">
      <alignment horizontal="center" vertical="center"/>
    </xf>
    <xf numFmtId="0" fontId="18" fillId="10" borderId="16" xfId="1" applyFont="1" applyFill="1" applyBorder="1" applyAlignment="1">
      <alignment horizontal="left" vertical="center" indent="1"/>
    </xf>
    <xf numFmtId="0" fontId="18" fillId="0" borderId="2" xfId="1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 indent="1"/>
    </xf>
    <xf numFmtId="165" fontId="24" fillId="0" borderId="3" xfId="1" applyNumberFormat="1" applyFont="1" applyBorder="1" applyAlignment="1">
      <alignment horizontal="right" vertical="center"/>
    </xf>
    <xf numFmtId="0" fontId="18" fillId="0" borderId="11" xfId="1" applyFont="1" applyBorder="1" applyAlignment="1">
      <alignment horizontal="left" vertical="center" indent="1"/>
    </xf>
    <xf numFmtId="0" fontId="18" fillId="0" borderId="3" xfId="1" applyFont="1" applyBorder="1" applyAlignment="1">
      <alignment horizontal="left" vertical="center" indent="1"/>
    </xf>
    <xf numFmtId="0" fontId="18" fillId="0" borderId="0" xfId="1" applyFont="1" applyBorder="1" applyAlignment="1">
      <alignment horizontal="left" vertical="center" indent="1"/>
    </xf>
    <xf numFmtId="0" fontId="18" fillId="10" borderId="16" xfId="1" applyFont="1" applyFill="1" applyBorder="1" applyAlignment="1">
      <alignment horizontal="left" vertical="center" wrapText="1" indent="1"/>
    </xf>
    <xf numFmtId="165" fontId="18" fillId="0" borderId="3" xfId="0" applyNumberFormat="1" applyFont="1" applyFill="1" applyBorder="1" applyAlignment="1">
      <alignment horizontal="right" vertical="center"/>
    </xf>
    <xf numFmtId="0" fontId="18" fillId="10" borderId="18" xfId="1" applyFont="1" applyFill="1" applyBorder="1" applyAlignment="1">
      <alignment horizontal="left" vertical="center" wrapText="1" indent="1"/>
    </xf>
    <xf numFmtId="0" fontId="18" fillId="0" borderId="18" xfId="1" applyFont="1" applyBorder="1" applyAlignment="1">
      <alignment vertical="center"/>
    </xf>
    <xf numFmtId="0" fontId="18" fillId="0" borderId="3" xfId="1" applyFont="1" applyBorder="1" applyAlignment="1">
      <alignment horizontal="left" vertical="center" wrapText="1" indent="1"/>
    </xf>
    <xf numFmtId="0" fontId="22" fillId="10" borderId="19" xfId="1" applyFont="1" applyFill="1" applyBorder="1" applyAlignment="1">
      <alignment horizontal="center" vertical="center"/>
    </xf>
    <xf numFmtId="0" fontId="22" fillId="10" borderId="20" xfId="1" applyFont="1" applyFill="1" applyBorder="1" applyAlignment="1">
      <alignment horizontal="left" vertical="center" indent="1"/>
    </xf>
    <xf numFmtId="165" fontId="19" fillId="10" borderId="21" xfId="1" applyNumberFormat="1" applyFont="1" applyFill="1" applyBorder="1" applyAlignment="1">
      <alignment horizontal="center" vertical="center"/>
    </xf>
    <xf numFmtId="0" fontId="18" fillId="10" borderId="21" xfId="1" applyFont="1" applyFill="1" applyBorder="1" applyAlignment="1">
      <alignment horizontal="left" vertical="center" indent="1"/>
    </xf>
    <xf numFmtId="0" fontId="25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30" fillId="0" borderId="7" xfId="0" applyFont="1" applyBorder="1" applyAlignment="1">
      <alignment horizontal="right" vertical="center"/>
    </xf>
    <xf numFmtId="165" fontId="31" fillId="2" borderId="22" xfId="0" applyNumberFormat="1" applyFont="1" applyFill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11" fillId="10" borderId="23" xfId="0" applyFont="1" applyFill="1" applyBorder="1" applyAlignment="1">
      <alignment horizontal="left" vertical="center" indent="2"/>
    </xf>
    <xf numFmtId="165" fontId="11" fillId="10" borderId="23" xfId="0" applyNumberFormat="1" applyFont="1" applyFill="1" applyBorder="1" applyAlignment="1">
      <alignment horizontal="center" vertical="center"/>
    </xf>
    <xf numFmtId="0" fontId="18" fillId="10" borderId="24" xfId="0" applyFont="1" applyFill="1" applyBorder="1" applyAlignment="1">
      <alignment horizontal="left" vertical="center" indent="1"/>
    </xf>
    <xf numFmtId="0" fontId="23" fillId="0" borderId="25" xfId="0" applyFont="1" applyBorder="1" applyAlignment="1">
      <alignment horizontal="left" vertical="center" indent="2"/>
    </xf>
    <xf numFmtId="165" fontId="18" fillId="0" borderId="25" xfId="0" applyNumberFormat="1" applyFont="1" applyFill="1" applyBorder="1" applyAlignment="1">
      <alignment vertical="center"/>
    </xf>
    <xf numFmtId="0" fontId="18" fillId="0" borderId="11" xfId="0" applyFont="1" applyFill="1" applyBorder="1" applyAlignment="1">
      <alignment horizontal="left" vertical="center" indent="1"/>
    </xf>
    <xf numFmtId="165" fontId="18" fillId="0" borderId="0" xfId="0" applyNumberFormat="1" applyFont="1" applyAlignment="1">
      <alignment vertical="center"/>
    </xf>
    <xf numFmtId="0" fontId="11" fillId="10" borderId="26" xfId="0" applyFont="1" applyFill="1" applyBorder="1" applyAlignment="1">
      <alignment horizontal="left" vertical="center" indent="2"/>
    </xf>
    <xf numFmtId="165" fontId="11" fillId="10" borderId="26" xfId="0" applyNumberFormat="1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left" vertical="center" indent="1"/>
    </xf>
    <xf numFmtId="0" fontId="18" fillId="0" borderId="0" xfId="0" applyFont="1" applyFill="1" applyAlignment="1">
      <alignment horizontal="center" vertical="center"/>
    </xf>
    <xf numFmtId="0" fontId="23" fillId="0" borderId="25" xfId="0" applyFont="1" applyFill="1" applyBorder="1" applyAlignment="1">
      <alignment horizontal="left" vertical="center" indent="2"/>
    </xf>
    <xf numFmtId="0" fontId="18" fillId="0" borderId="0" xfId="0" applyFont="1" applyFill="1" applyAlignment="1">
      <alignment vertical="center"/>
    </xf>
    <xf numFmtId="0" fontId="18" fillId="10" borderId="27" xfId="0" applyFont="1" applyFill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32" fillId="0" borderId="0" xfId="0" applyFont="1" applyAlignment="1">
      <alignment vertical="center"/>
    </xf>
    <xf numFmtId="0" fontId="18" fillId="0" borderId="28" xfId="0" applyFont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0" fontId="11" fillId="10" borderId="14" xfId="0" applyFont="1" applyFill="1" applyBorder="1" applyAlignment="1">
      <alignment horizontal="left" vertical="center" indent="2"/>
    </xf>
    <xf numFmtId="0" fontId="23" fillId="0" borderId="2" xfId="0" applyFont="1" applyBorder="1" applyAlignment="1">
      <alignment horizontal="left" vertical="center" indent="2"/>
    </xf>
    <xf numFmtId="0" fontId="11" fillId="10" borderId="29" xfId="0" applyFont="1" applyFill="1" applyBorder="1" applyAlignment="1">
      <alignment horizontal="center" vertical="center"/>
    </xf>
    <xf numFmtId="165" fontId="11" fillId="10" borderId="29" xfId="0" applyNumberFormat="1" applyFont="1" applyFill="1" applyBorder="1" applyAlignment="1">
      <alignment horizontal="center" vertical="center"/>
    </xf>
    <xf numFmtId="0" fontId="18" fillId="10" borderId="30" xfId="0" applyFont="1" applyFill="1" applyBorder="1" applyAlignment="1">
      <alignment horizontal="left" vertical="center" indent="1"/>
    </xf>
    <xf numFmtId="0" fontId="23" fillId="0" borderId="31" xfId="0" applyFont="1" applyBorder="1" applyAlignment="1">
      <alignment horizontal="left" vertical="center" indent="2"/>
    </xf>
    <xf numFmtId="165" fontId="18" fillId="0" borderId="31" xfId="0" applyNumberFormat="1" applyFont="1" applyFill="1" applyBorder="1" applyAlignment="1">
      <alignment vertical="center"/>
    </xf>
    <xf numFmtId="0" fontId="18" fillId="0" borderId="32" xfId="0" applyFont="1" applyBorder="1" applyAlignment="1">
      <alignment horizontal="left" vertical="center" indent="1"/>
    </xf>
    <xf numFmtId="164" fontId="3" fillId="4" borderId="0" xfId="0" applyNumberFormat="1" applyFont="1" applyFill="1" applyAlignment="1">
      <alignment horizontal="right" vertical="center"/>
    </xf>
    <xf numFmtId="164" fontId="5" fillId="4" borderId="0" xfId="0" applyNumberFormat="1" applyFont="1" applyFill="1" applyAlignment="1">
      <alignment horizontal="right" vertical="center" wrapText="1"/>
    </xf>
    <xf numFmtId="164" fontId="5" fillId="4" borderId="0" xfId="0" applyNumberFormat="1" applyFont="1" applyFill="1" applyAlignment="1">
      <alignment horizontal="right" vertical="center"/>
    </xf>
    <xf numFmtId="164" fontId="1" fillId="4" borderId="0" xfId="0" applyNumberFormat="1" applyFont="1" applyFill="1" applyAlignment="1">
      <alignment horizontal="right" vertical="center" wrapText="1"/>
    </xf>
    <xf numFmtId="164" fontId="1" fillId="5" borderId="0" xfId="0" applyNumberFormat="1" applyFont="1" applyFill="1" applyAlignment="1">
      <alignment horizontal="right" vertical="center" wrapText="1"/>
    </xf>
    <xf numFmtId="164" fontId="0" fillId="4" borderId="0" xfId="0" applyNumberFormat="1" applyFont="1" applyFill="1" applyAlignment="1">
      <alignment horizontal="right" vertical="center"/>
    </xf>
    <xf numFmtId="164" fontId="0" fillId="5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14" fontId="0" fillId="4" borderId="0" xfId="0" applyNumberFormat="1" applyFont="1" applyFill="1" applyAlignment="1">
      <alignment horizontal="left" vertical="center"/>
    </xf>
    <xf numFmtId="14" fontId="1" fillId="4" borderId="0" xfId="0" applyNumberFormat="1" applyFont="1" applyFill="1" applyAlignment="1">
      <alignment horizontal="left" vertical="center"/>
    </xf>
    <xf numFmtId="14" fontId="0" fillId="3" borderId="0" xfId="0" applyNumberFormat="1" applyFont="1" applyFill="1" applyAlignment="1">
      <alignment horizontal="left" vertical="center"/>
    </xf>
    <xf numFmtId="14" fontId="0" fillId="8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14" fontId="0" fillId="3" borderId="0" xfId="0" applyNumberFormat="1" applyFill="1" applyAlignment="1">
      <alignment horizontal="left" vertical="center"/>
    </xf>
    <xf numFmtId="164" fontId="0" fillId="5" borderId="0" xfId="0" applyNumberFormat="1" applyFill="1" applyAlignment="1">
      <alignment horizontal="right" vertical="center"/>
    </xf>
    <xf numFmtId="14" fontId="5" fillId="7" borderId="0" xfId="0" applyNumberFormat="1" applyFont="1" applyFill="1" applyAlignment="1">
      <alignment horizontal="left" vertical="center"/>
    </xf>
    <xf numFmtId="14" fontId="3" fillId="7" borderId="0" xfId="0" applyNumberFormat="1" applyFont="1" applyFill="1" applyAlignment="1">
      <alignment horizontal="left" vertical="center"/>
    </xf>
    <xf numFmtId="14" fontId="0" fillId="4" borderId="0" xfId="0" applyNumberForma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2" fillId="2" borderId="0" xfId="0" applyFont="1" applyFill="1" applyAlignment="1">
      <alignment horizontal="center"/>
    </xf>
    <xf numFmtId="14" fontId="1" fillId="3" borderId="0" xfId="0" applyNumberFormat="1" applyFont="1" applyFill="1" applyAlignment="1">
      <alignment horizontal="left" vertical="center"/>
    </xf>
    <xf numFmtId="0" fontId="0" fillId="3" borderId="0" xfId="0" applyNumberFormat="1" applyFont="1" applyFill="1" applyAlignment="1">
      <alignment horizontal="left" vertical="center" wrapText="1"/>
    </xf>
    <xf numFmtId="0" fontId="0" fillId="4" borderId="0" xfId="0" applyNumberFormat="1" applyFill="1" applyAlignment="1">
      <alignment horizontal="left" vertical="center"/>
    </xf>
    <xf numFmtId="0" fontId="0" fillId="4" borderId="0" xfId="0" applyNumberFormat="1" applyFont="1" applyFill="1" applyAlignment="1">
      <alignment horizontal="left" vertical="center" wrapText="1"/>
    </xf>
    <xf numFmtId="0" fontId="0" fillId="4" borderId="0" xfId="0" applyNumberFormat="1" applyFont="1" applyFill="1" applyAlignment="1">
      <alignment horizontal="left" vertical="center"/>
    </xf>
    <xf numFmtId="0" fontId="0" fillId="8" borderId="0" xfId="0" applyNumberFormat="1" applyFont="1" applyFill="1" applyAlignment="1">
      <alignment horizontal="left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164" fontId="1" fillId="3" borderId="0" xfId="0" applyNumberFormat="1" applyFont="1" applyFill="1" applyAlignment="1">
      <alignment horizontal="right" vertical="center" wrapText="1"/>
    </xf>
    <xf numFmtId="0" fontId="2" fillId="2" borderId="0" xfId="0" applyNumberFormat="1" applyFont="1" applyFill="1" applyAlignment="1">
      <alignment horizontal="center"/>
    </xf>
    <xf numFmtId="0" fontId="4" fillId="2" borderId="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left" vertical="center"/>
    </xf>
    <xf numFmtId="0" fontId="17" fillId="9" borderId="7" xfId="0" applyFont="1" applyFill="1" applyBorder="1" applyAlignment="1">
      <alignment horizontal="center" vertical="center" wrapText="1"/>
    </xf>
    <xf numFmtId="0" fontId="17" fillId="9" borderId="9" xfId="0" applyFont="1" applyFill="1" applyBorder="1" applyAlignment="1">
      <alignment horizontal="center" vertical="center" wrapText="1"/>
    </xf>
    <xf numFmtId="0" fontId="17" fillId="9" borderId="8" xfId="0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26" fillId="0" borderId="7" xfId="1" applyFont="1" applyBorder="1" applyAlignment="1">
      <alignment horizontal="center" vertical="center"/>
    </xf>
    <xf numFmtId="0" fontId="26" fillId="0" borderId="9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18" fillId="10" borderId="7" xfId="1" applyFont="1" applyFill="1" applyBorder="1" applyAlignment="1">
      <alignment horizontal="center" vertical="center" wrapText="1"/>
    </xf>
    <xf numFmtId="0" fontId="18" fillId="10" borderId="9" xfId="1" applyFont="1" applyFill="1" applyBorder="1" applyAlignment="1">
      <alignment horizontal="center" vertical="center" wrapText="1"/>
    </xf>
    <xf numFmtId="0" fontId="18" fillId="10" borderId="8" xfId="1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9" fillId="0" borderId="12" xfId="1" applyFont="1" applyBorder="1" applyAlignment="1">
      <alignment horizontal="center" vertical="center"/>
    </xf>
    <xf numFmtId="0" fontId="19" fillId="0" borderId="13" xfId="1" applyFont="1" applyBorder="1" applyAlignment="1">
      <alignment horizontal="center" vertical="center"/>
    </xf>
    <xf numFmtId="0" fontId="18" fillId="0" borderId="17" xfId="1" applyFont="1" applyBorder="1" applyAlignment="1">
      <alignment horizontal="left" vertical="center" wrapText="1" indent="1"/>
    </xf>
    <xf numFmtId="0" fontId="18" fillId="0" borderId="11" xfId="1" applyFont="1" applyBorder="1" applyAlignment="1">
      <alignment horizontal="left" vertical="center" wrapText="1" indent="1"/>
    </xf>
    <xf numFmtId="0" fontId="18" fillId="0" borderId="11" xfId="1" applyFont="1" applyBorder="1" applyAlignment="1">
      <alignment horizontal="left" vertical="center" indent="1"/>
    </xf>
    <xf numFmtId="0" fontId="29" fillId="0" borderId="7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/Desktop/Mako/&#352;achy/&#352;SPK%20KM/2022/Jin&#233;%20dokumenty/N&#225;vrh%20rozpo&#269;tu%20KM%20&#352;SPK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2023"/>
      <sheetName val="Rozpočet KTCM"/>
    </sheetNames>
    <sheetDataSet>
      <sheetData sheetId="0" refreshError="1"/>
      <sheetData sheetId="1">
        <row r="61">
          <cell r="C61">
            <v>-81100</v>
          </cell>
        </row>
        <row r="62">
          <cell r="C62">
            <v>-22900</v>
          </cell>
        </row>
        <row r="63">
          <cell r="C63">
            <v>-58900</v>
          </cell>
        </row>
        <row r="64">
          <cell r="C64">
            <v>-6300</v>
          </cell>
        </row>
        <row r="65">
          <cell r="C65">
            <v>-8000</v>
          </cell>
        </row>
        <row r="66">
          <cell r="C66">
            <v>-6000</v>
          </cell>
        </row>
        <row r="67">
          <cell r="C67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workbookViewId="0"/>
  </sheetViews>
  <sheetFormatPr defaultColWidth="9.109375" defaultRowHeight="14.4" x14ac:dyDescent="0.3"/>
  <cols>
    <col min="1" max="1" width="9.109375" style="61"/>
    <col min="2" max="2" width="5.44140625" style="62" customWidth="1"/>
    <col min="3" max="3" width="50.109375" style="61" customWidth="1"/>
    <col min="4" max="5" width="11.6640625" style="61" customWidth="1"/>
    <col min="6" max="6" width="92.44140625" style="61" customWidth="1"/>
    <col min="7" max="7" width="9.44140625" style="61" bestFit="1" customWidth="1"/>
    <col min="8" max="16384" width="9.109375" style="61"/>
  </cols>
  <sheetData>
    <row r="1" spans="2:6" ht="15" thickBot="1" x14ac:dyDescent="0.35"/>
    <row r="2" spans="2:6" ht="37.5" customHeight="1" thickBot="1" x14ac:dyDescent="0.35">
      <c r="B2" s="186" t="s">
        <v>219</v>
      </c>
      <c r="C2" s="187"/>
      <c r="D2" s="188"/>
      <c r="E2" s="186" t="s">
        <v>261</v>
      </c>
      <c r="F2" s="188"/>
    </row>
    <row r="3" spans="2:6" ht="18.600000000000001" thickBot="1" x14ac:dyDescent="0.35">
      <c r="B3" s="189" t="s">
        <v>221</v>
      </c>
      <c r="C3" s="190"/>
      <c r="D3" s="84">
        <f>D4+D28+D29+D31+D32</f>
        <v>-33000</v>
      </c>
      <c r="E3" s="73">
        <f>E4+E28+E29+E31+E32</f>
        <v>-33000</v>
      </c>
      <c r="F3" s="81" t="s">
        <v>262</v>
      </c>
    </row>
    <row r="4" spans="2:6" ht="30" customHeight="1" thickBot="1" x14ac:dyDescent="0.35">
      <c r="B4" s="75" t="s">
        <v>76</v>
      </c>
      <c r="C4" s="76" t="s">
        <v>222</v>
      </c>
      <c r="D4" s="87">
        <f>SUM(D5:D27)</f>
        <v>-31000</v>
      </c>
      <c r="E4" s="88">
        <f>SUM(E5:E27)</f>
        <v>-21500</v>
      </c>
      <c r="F4" s="89" t="s">
        <v>270</v>
      </c>
    </row>
    <row r="5" spans="2:6" ht="15" customHeight="1" x14ac:dyDescent="0.3">
      <c r="B5" s="77"/>
      <c r="C5" s="79" t="s">
        <v>223</v>
      </c>
      <c r="D5" s="85">
        <v>-800</v>
      </c>
      <c r="E5" s="71">
        <v>-800</v>
      </c>
      <c r="F5" s="82" t="s">
        <v>265</v>
      </c>
    </row>
    <row r="6" spans="2:6" ht="15" customHeight="1" x14ac:dyDescent="0.3">
      <c r="B6" s="77"/>
      <c r="C6" s="79" t="s">
        <v>224</v>
      </c>
      <c r="D6" s="85">
        <v>-800</v>
      </c>
      <c r="E6" s="71">
        <v>-800</v>
      </c>
      <c r="F6" s="82" t="s">
        <v>265</v>
      </c>
    </row>
    <row r="7" spans="2:6" ht="15" customHeight="1" x14ac:dyDescent="0.3">
      <c r="B7" s="77"/>
      <c r="C7" s="79" t="s">
        <v>225</v>
      </c>
      <c r="D7" s="85">
        <v>-800</v>
      </c>
      <c r="E7" s="71">
        <v>-800</v>
      </c>
      <c r="F7" s="82" t="s">
        <v>263</v>
      </c>
    </row>
    <row r="8" spans="2:6" ht="15" customHeight="1" x14ac:dyDescent="0.3">
      <c r="B8" s="77"/>
      <c r="C8" s="79" t="s">
        <v>226</v>
      </c>
      <c r="D8" s="85">
        <v>-800</v>
      </c>
      <c r="E8" s="71">
        <v>-800</v>
      </c>
      <c r="F8" s="82" t="s">
        <v>263</v>
      </c>
    </row>
    <row r="9" spans="2:6" ht="15" customHeight="1" x14ac:dyDescent="0.3">
      <c r="B9" s="77"/>
      <c r="C9" s="79" t="s">
        <v>227</v>
      </c>
      <c r="D9" s="85">
        <v>-800</v>
      </c>
      <c r="E9" s="71">
        <v>-800</v>
      </c>
      <c r="F9" s="82" t="s">
        <v>263</v>
      </c>
    </row>
    <row r="10" spans="2:6" ht="15" customHeight="1" x14ac:dyDescent="0.3">
      <c r="B10" s="77"/>
      <c r="C10" s="80" t="s">
        <v>228</v>
      </c>
      <c r="D10" s="85">
        <v>-1500</v>
      </c>
      <c r="E10" s="71">
        <v>-1500</v>
      </c>
      <c r="F10" s="82" t="s">
        <v>263</v>
      </c>
    </row>
    <row r="11" spans="2:6" ht="15" customHeight="1" x14ac:dyDescent="0.3">
      <c r="B11" s="77"/>
      <c r="C11" s="79" t="s">
        <v>229</v>
      </c>
      <c r="D11" s="85">
        <v>-600</v>
      </c>
      <c r="E11" s="71">
        <v>-600</v>
      </c>
      <c r="F11" s="82" t="s">
        <v>264</v>
      </c>
    </row>
    <row r="12" spans="2:6" ht="15" customHeight="1" x14ac:dyDescent="0.3">
      <c r="B12" s="77"/>
      <c r="C12" s="79" t="s">
        <v>230</v>
      </c>
      <c r="D12" s="85">
        <v>-600</v>
      </c>
      <c r="E12" s="71">
        <v>0</v>
      </c>
      <c r="F12" s="82" t="s">
        <v>266</v>
      </c>
    </row>
    <row r="13" spans="2:6" ht="15" customHeight="1" x14ac:dyDescent="0.3">
      <c r="B13" s="77"/>
      <c r="C13" s="79" t="s">
        <v>231</v>
      </c>
      <c r="D13" s="85">
        <v>-600</v>
      </c>
      <c r="E13" s="71">
        <v>-600</v>
      </c>
      <c r="F13" s="82" t="s">
        <v>263</v>
      </c>
    </row>
    <row r="14" spans="2:6" ht="15" customHeight="1" x14ac:dyDescent="0.3">
      <c r="B14" s="77"/>
      <c r="C14" s="79" t="s">
        <v>232</v>
      </c>
      <c r="D14" s="85">
        <v>-600</v>
      </c>
      <c r="E14" s="71">
        <v>-600</v>
      </c>
      <c r="F14" s="82" t="s">
        <v>263</v>
      </c>
    </row>
    <row r="15" spans="2:6" ht="15" customHeight="1" x14ac:dyDescent="0.3">
      <c r="B15" s="77"/>
      <c r="C15" s="79" t="s">
        <v>233</v>
      </c>
      <c r="D15" s="85">
        <v>-1000</v>
      </c>
      <c r="E15" s="71">
        <v>-1000</v>
      </c>
      <c r="F15" s="82" t="s">
        <v>263</v>
      </c>
    </row>
    <row r="16" spans="2:6" ht="15" customHeight="1" x14ac:dyDescent="0.3">
      <c r="B16" s="77"/>
      <c r="C16" s="79" t="s">
        <v>234</v>
      </c>
      <c r="D16" s="85">
        <v>-1000</v>
      </c>
      <c r="E16" s="71">
        <v>-1000</v>
      </c>
      <c r="F16" s="82" t="s">
        <v>263</v>
      </c>
    </row>
    <row r="17" spans="2:6" ht="15" customHeight="1" x14ac:dyDescent="0.3">
      <c r="B17" s="77"/>
      <c r="C17" s="79" t="s">
        <v>235</v>
      </c>
      <c r="D17" s="85">
        <v>-1000</v>
      </c>
      <c r="E17" s="71">
        <v>-1000</v>
      </c>
      <c r="F17" s="82" t="s">
        <v>263</v>
      </c>
    </row>
    <row r="18" spans="2:6" ht="15" customHeight="1" x14ac:dyDescent="0.3">
      <c r="B18" s="77"/>
      <c r="C18" s="79" t="s">
        <v>236</v>
      </c>
      <c r="D18" s="85">
        <v>-2500</v>
      </c>
      <c r="E18" s="71">
        <v>-2500</v>
      </c>
      <c r="F18" s="82" t="s">
        <v>263</v>
      </c>
    </row>
    <row r="19" spans="2:6" ht="15" customHeight="1" x14ac:dyDescent="0.3">
      <c r="B19" s="77"/>
      <c r="C19" s="79" t="s">
        <v>210</v>
      </c>
      <c r="D19" s="85">
        <v>-3000</v>
      </c>
      <c r="E19" s="71">
        <v>-3000</v>
      </c>
      <c r="F19" s="82" t="s">
        <v>263</v>
      </c>
    </row>
    <row r="20" spans="2:6" ht="15" customHeight="1" x14ac:dyDescent="0.3">
      <c r="B20" s="77"/>
      <c r="C20" s="78" t="s">
        <v>237</v>
      </c>
      <c r="D20" s="85">
        <v>-600</v>
      </c>
      <c r="E20" s="71">
        <v>-600</v>
      </c>
      <c r="F20" s="82" t="s">
        <v>263</v>
      </c>
    </row>
    <row r="21" spans="2:6" ht="15" customHeight="1" x14ac:dyDescent="0.3">
      <c r="B21" s="77"/>
      <c r="C21" s="78" t="s">
        <v>238</v>
      </c>
      <c r="D21" s="85">
        <v>-1800</v>
      </c>
      <c r="E21" s="71">
        <v>-1800</v>
      </c>
      <c r="F21" s="82" t="s">
        <v>263</v>
      </c>
    </row>
    <row r="22" spans="2:6" ht="15" customHeight="1" x14ac:dyDescent="0.3">
      <c r="B22" s="77"/>
      <c r="C22" s="78" t="s">
        <v>239</v>
      </c>
      <c r="D22" s="85">
        <v>-600</v>
      </c>
      <c r="E22" s="71">
        <v>-600</v>
      </c>
      <c r="F22" s="83" t="s">
        <v>263</v>
      </c>
    </row>
    <row r="23" spans="2:6" ht="15" customHeight="1" x14ac:dyDescent="0.3">
      <c r="B23" s="77"/>
      <c r="C23" s="79" t="s">
        <v>240</v>
      </c>
      <c r="D23" s="85">
        <v>-600</v>
      </c>
      <c r="E23" s="71">
        <v>-600</v>
      </c>
      <c r="F23" s="82" t="s">
        <v>263</v>
      </c>
    </row>
    <row r="24" spans="2:6" ht="15" customHeight="1" x14ac:dyDescent="0.3">
      <c r="B24" s="77"/>
      <c r="C24" s="79" t="s">
        <v>241</v>
      </c>
      <c r="D24" s="85">
        <v>-600</v>
      </c>
      <c r="E24" s="71">
        <v>-600</v>
      </c>
      <c r="F24" s="82" t="s">
        <v>263</v>
      </c>
    </row>
    <row r="25" spans="2:6" ht="15" customHeight="1" x14ac:dyDescent="0.3">
      <c r="B25" s="77"/>
      <c r="C25" s="79" t="s">
        <v>242</v>
      </c>
      <c r="D25" s="85">
        <v>-1500</v>
      </c>
      <c r="E25" s="71">
        <v>-1500</v>
      </c>
      <c r="F25" s="82" t="s">
        <v>263</v>
      </c>
    </row>
    <row r="26" spans="2:6" ht="15" customHeight="1" x14ac:dyDescent="0.3">
      <c r="B26" s="77"/>
      <c r="C26" s="78" t="s">
        <v>243</v>
      </c>
      <c r="D26" s="85">
        <v>-6000</v>
      </c>
      <c r="E26" s="71">
        <v>0</v>
      </c>
      <c r="F26" s="82" t="s">
        <v>268</v>
      </c>
    </row>
    <row r="27" spans="2:6" ht="15" customHeight="1" thickBot="1" x14ac:dyDescent="0.35">
      <c r="B27" s="77"/>
      <c r="C27" s="78" t="s">
        <v>244</v>
      </c>
      <c r="D27" s="85">
        <v>-2900</v>
      </c>
      <c r="E27" s="71">
        <v>0</v>
      </c>
      <c r="F27" s="82" t="s">
        <v>267</v>
      </c>
    </row>
    <row r="28" spans="2:6" ht="30" customHeight="1" thickBot="1" x14ac:dyDescent="0.35">
      <c r="B28" s="75" t="s">
        <v>84</v>
      </c>
      <c r="C28" s="76" t="s">
        <v>245</v>
      </c>
      <c r="D28" s="87">
        <v>-61500</v>
      </c>
      <c r="E28" s="88">
        <v>-62636</v>
      </c>
      <c r="F28" s="89" t="s">
        <v>274</v>
      </c>
    </row>
    <row r="29" spans="2:6" ht="30" customHeight="1" thickBot="1" x14ac:dyDescent="0.35">
      <c r="B29" s="75" t="s">
        <v>100</v>
      </c>
      <c r="C29" s="76" t="s">
        <v>272</v>
      </c>
      <c r="D29" s="87">
        <v>-10000</v>
      </c>
      <c r="E29" s="88">
        <v>-8500</v>
      </c>
      <c r="F29" s="89" t="s">
        <v>273</v>
      </c>
    </row>
    <row r="30" spans="2:6" ht="15" customHeight="1" thickBot="1" x14ac:dyDescent="0.35">
      <c r="B30" s="69"/>
      <c r="C30" s="63" t="s">
        <v>253</v>
      </c>
      <c r="D30" s="85"/>
      <c r="E30" s="71"/>
      <c r="F30" s="90" t="s">
        <v>254</v>
      </c>
    </row>
    <row r="31" spans="2:6" ht="30" customHeight="1" thickBot="1" x14ac:dyDescent="0.35">
      <c r="B31" s="75" t="s">
        <v>255</v>
      </c>
      <c r="C31" s="76" t="s">
        <v>256</v>
      </c>
      <c r="D31" s="87">
        <v>-5500</v>
      </c>
      <c r="E31" s="88">
        <v>0</v>
      </c>
      <c r="F31" s="89" t="s">
        <v>279</v>
      </c>
    </row>
    <row r="32" spans="2:6" ht="30" customHeight="1" thickBot="1" x14ac:dyDescent="0.35">
      <c r="B32" s="75" t="s">
        <v>257</v>
      </c>
      <c r="C32" s="76" t="s">
        <v>269</v>
      </c>
      <c r="D32" s="87">
        <f>SUM(D33:D38)</f>
        <v>75000</v>
      </c>
      <c r="E32" s="88">
        <f>SUM(E33:E38)</f>
        <v>59636</v>
      </c>
      <c r="F32" s="89" t="s">
        <v>286</v>
      </c>
    </row>
    <row r="33" spans="2:9" ht="15" customHeight="1" x14ac:dyDescent="0.3">
      <c r="B33" s="69"/>
      <c r="C33" s="63" t="s">
        <v>282</v>
      </c>
      <c r="D33" s="85">
        <v>55000</v>
      </c>
      <c r="E33" s="71">
        <v>62308</v>
      </c>
      <c r="F33" s="91" t="s">
        <v>271</v>
      </c>
    </row>
    <row r="34" spans="2:9" ht="15" customHeight="1" x14ac:dyDescent="0.3">
      <c r="B34" s="69"/>
      <c r="C34" s="70" t="s">
        <v>260</v>
      </c>
      <c r="D34" s="85">
        <v>20000</v>
      </c>
      <c r="E34" s="71">
        <v>0</v>
      </c>
      <c r="F34" s="91" t="s">
        <v>281</v>
      </c>
    </row>
    <row r="35" spans="2:9" ht="15" customHeight="1" x14ac:dyDescent="0.3">
      <c r="B35" s="69"/>
      <c r="C35" s="78" t="s">
        <v>283</v>
      </c>
      <c r="D35" s="85">
        <v>0</v>
      </c>
      <c r="E35" s="71">
        <v>-110</v>
      </c>
      <c r="F35" s="91" t="s">
        <v>276</v>
      </c>
    </row>
    <row r="36" spans="2:9" ht="15" customHeight="1" x14ac:dyDescent="0.3">
      <c r="B36" s="69"/>
      <c r="C36" s="78" t="s">
        <v>285</v>
      </c>
      <c r="D36" s="85">
        <v>0</v>
      </c>
      <c r="E36" s="71">
        <v>-2475</v>
      </c>
      <c r="F36" s="91" t="s">
        <v>280</v>
      </c>
    </row>
    <row r="37" spans="2:9" ht="15" customHeight="1" x14ac:dyDescent="0.3">
      <c r="B37" s="69"/>
      <c r="C37" s="78" t="s">
        <v>284</v>
      </c>
      <c r="D37" s="85">
        <v>0</v>
      </c>
      <c r="E37" s="71">
        <v>-10087</v>
      </c>
      <c r="F37" s="91" t="s">
        <v>278</v>
      </c>
    </row>
    <row r="38" spans="2:9" ht="15" customHeight="1" thickBot="1" x14ac:dyDescent="0.35">
      <c r="B38" s="72"/>
      <c r="C38" s="92" t="s">
        <v>275</v>
      </c>
      <c r="D38" s="86">
        <v>0</v>
      </c>
      <c r="E38" s="74">
        <v>10000</v>
      </c>
      <c r="F38" s="93" t="s">
        <v>277</v>
      </c>
    </row>
    <row r="39" spans="2:9" ht="15" customHeight="1" x14ac:dyDescent="0.3">
      <c r="I39" s="66"/>
    </row>
    <row r="40" spans="2:9" ht="15" customHeight="1" x14ac:dyDescent="0.3">
      <c r="B40" s="67"/>
      <c r="I40" s="66"/>
    </row>
    <row r="41" spans="2:9" ht="15" customHeight="1" x14ac:dyDescent="0.3">
      <c r="B41" s="67"/>
      <c r="I41" s="66"/>
    </row>
    <row r="42" spans="2:9" s="65" customFormat="1" ht="15" customHeight="1" x14ac:dyDescent="0.3">
      <c r="B42" s="68"/>
      <c r="H42" s="61"/>
      <c r="I42" s="64"/>
    </row>
    <row r="43" spans="2:9" ht="15" customHeight="1" x14ac:dyDescent="0.3">
      <c r="I43" s="66"/>
    </row>
    <row r="44" spans="2:9" ht="15" customHeight="1" x14ac:dyDescent="0.3">
      <c r="I44" s="66"/>
    </row>
    <row r="45" spans="2:9" s="65" customFormat="1" ht="15" customHeight="1" x14ac:dyDescent="0.3">
      <c r="B45" s="62"/>
      <c r="C45" s="61"/>
      <c r="D45" s="61"/>
      <c r="E45" s="61"/>
      <c r="F45" s="61"/>
      <c r="G45" s="61"/>
      <c r="H45" s="61"/>
    </row>
    <row r="46" spans="2:9" ht="15" customHeight="1" x14ac:dyDescent="0.3"/>
    <row r="47" spans="2:9" ht="15" customHeight="1" x14ac:dyDescent="0.3"/>
    <row r="48" spans="2:9" s="65" customFormat="1" ht="15" customHeight="1" x14ac:dyDescent="0.3">
      <c r="B48" s="62"/>
      <c r="C48" s="61"/>
      <c r="D48" s="61"/>
      <c r="E48" s="61"/>
      <c r="F48" s="61"/>
      <c r="G48" s="61"/>
      <c r="H48" s="61"/>
    </row>
    <row r="49" spans="2:10" ht="15" customHeight="1" x14ac:dyDescent="0.3"/>
    <row r="50" spans="2:10" ht="15" customHeight="1" x14ac:dyDescent="0.3"/>
    <row r="51" spans="2:10" ht="15" customHeight="1" x14ac:dyDescent="0.3"/>
    <row r="52" spans="2:10" ht="15" customHeight="1" x14ac:dyDescent="0.3"/>
    <row r="53" spans="2:10" ht="15" customHeight="1" x14ac:dyDescent="0.3"/>
    <row r="54" spans="2:10" s="65" customFormat="1" ht="15" customHeight="1" x14ac:dyDescent="0.3">
      <c r="B54" s="62"/>
      <c r="C54" s="61"/>
      <c r="D54" s="61"/>
      <c r="E54" s="61"/>
      <c r="F54" s="61"/>
      <c r="G54" s="61"/>
      <c r="H54" s="61"/>
    </row>
    <row r="55" spans="2:10" ht="15" customHeight="1" x14ac:dyDescent="0.3"/>
    <row r="56" spans="2:10" ht="15" customHeight="1" x14ac:dyDescent="0.3"/>
    <row r="57" spans="2:10" ht="15" customHeight="1" x14ac:dyDescent="0.3"/>
    <row r="58" spans="2:10" ht="15" customHeight="1" x14ac:dyDescent="0.3"/>
    <row r="59" spans="2:10" s="65" customFormat="1" ht="15" customHeight="1" x14ac:dyDescent="0.3">
      <c r="B59" s="62"/>
      <c r="C59" s="61"/>
      <c r="D59" s="61"/>
      <c r="E59" s="61"/>
      <c r="F59" s="61"/>
      <c r="G59" s="61"/>
      <c r="H59" s="61"/>
      <c r="J59" s="64"/>
    </row>
    <row r="60" spans="2:10" ht="15" customHeight="1" x14ac:dyDescent="0.3">
      <c r="J60" s="66"/>
    </row>
    <row r="61" spans="2:10" ht="15" customHeight="1" x14ac:dyDescent="0.3">
      <c r="J61" s="66"/>
    </row>
    <row r="62" spans="2:10" s="65" customFormat="1" ht="15" customHeight="1" x14ac:dyDescent="0.3">
      <c r="B62" s="62"/>
      <c r="C62" s="61"/>
      <c r="D62" s="61"/>
      <c r="E62" s="61"/>
      <c r="F62" s="61"/>
      <c r="G62" s="61"/>
      <c r="H62" s="61"/>
      <c r="I62" s="64"/>
    </row>
    <row r="63" spans="2:10" ht="15" customHeight="1" x14ac:dyDescent="0.3"/>
    <row r="64" spans="2:10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9.75" customHeight="1" x14ac:dyDescent="0.3"/>
    <row r="80" ht="15" customHeight="1" x14ac:dyDescent="0.3"/>
    <row r="81" ht="15" customHeight="1" x14ac:dyDescent="0.3"/>
    <row r="82" ht="15" customHeight="1" x14ac:dyDescent="0.3"/>
  </sheetData>
  <mergeCells count="3">
    <mergeCell ref="B2:D2"/>
    <mergeCell ref="E2:F2"/>
    <mergeCell ref="B3:C3"/>
  </mergeCells>
  <pageMargins left="0.7" right="0.7" top="0.78740157499999996" bottom="0.78740157499999996" header="0.3" footer="0.3"/>
  <pageSetup paperSize="9" orientation="portrait" verticalDpi="0" r:id="rId1"/>
  <ignoredErrors>
    <ignoredError sqref="D4:E4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zoomScaleNormal="100" workbookViewId="0"/>
  </sheetViews>
  <sheetFormatPr defaultRowHeight="13.8" x14ac:dyDescent="0.3"/>
  <cols>
    <col min="1" max="1" width="4" style="121" customWidth="1"/>
    <col min="2" max="2" width="57.33203125" style="122" customWidth="1"/>
    <col min="3" max="3" width="18.33203125" style="122" bestFit="1" customWidth="1"/>
    <col min="4" max="4" width="125.77734375" style="122" bestFit="1" customWidth="1"/>
    <col min="5" max="5" width="11.109375" style="122" bestFit="1" customWidth="1"/>
    <col min="6" max="257" width="8.88671875" style="122"/>
    <col min="258" max="258" width="55" style="122" customWidth="1"/>
    <col min="259" max="259" width="22" style="122" customWidth="1"/>
    <col min="260" max="513" width="8.88671875" style="122"/>
    <col min="514" max="514" width="55" style="122" customWidth="1"/>
    <col min="515" max="515" width="22" style="122" customWidth="1"/>
    <col min="516" max="769" width="8.88671875" style="122"/>
    <col min="770" max="770" width="55" style="122" customWidth="1"/>
    <col min="771" max="771" width="22" style="122" customWidth="1"/>
    <col min="772" max="1025" width="8.88671875" style="122"/>
    <col min="1026" max="1026" width="55" style="122" customWidth="1"/>
    <col min="1027" max="1027" width="22" style="122" customWidth="1"/>
    <col min="1028" max="1281" width="8.88671875" style="122"/>
    <col min="1282" max="1282" width="55" style="122" customWidth="1"/>
    <col min="1283" max="1283" width="22" style="122" customWidth="1"/>
    <col min="1284" max="1537" width="8.88671875" style="122"/>
    <col min="1538" max="1538" width="55" style="122" customWidth="1"/>
    <col min="1539" max="1539" width="22" style="122" customWidth="1"/>
    <col min="1540" max="1793" width="8.88671875" style="122"/>
    <col min="1794" max="1794" width="55" style="122" customWidth="1"/>
    <col min="1795" max="1795" width="22" style="122" customWidth="1"/>
    <col min="1796" max="2049" width="8.88671875" style="122"/>
    <col min="2050" max="2050" width="55" style="122" customWidth="1"/>
    <col min="2051" max="2051" width="22" style="122" customWidth="1"/>
    <col min="2052" max="2305" width="8.88671875" style="122"/>
    <col min="2306" max="2306" width="55" style="122" customWidth="1"/>
    <col min="2307" max="2307" width="22" style="122" customWidth="1"/>
    <col min="2308" max="2561" width="8.88671875" style="122"/>
    <col min="2562" max="2562" width="55" style="122" customWidth="1"/>
    <col min="2563" max="2563" width="22" style="122" customWidth="1"/>
    <col min="2564" max="2817" width="8.88671875" style="122"/>
    <col min="2818" max="2818" width="55" style="122" customWidth="1"/>
    <col min="2819" max="2819" width="22" style="122" customWidth="1"/>
    <col min="2820" max="3073" width="8.88671875" style="122"/>
    <col min="3074" max="3074" width="55" style="122" customWidth="1"/>
    <col min="3075" max="3075" width="22" style="122" customWidth="1"/>
    <col min="3076" max="3329" width="8.88671875" style="122"/>
    <col min="3330" max="3330" width="55" style="122" customWidth="1"/>
    <col min="3331" max="3331" width="22" style="122" customWidth="1"/>
    <col min="3332" max="3585" width="8.88671875" style="122"/>
    <col min="3586" max="3586" width="55" style="122" customWidth="1"/>
    <col min="3587" max="3587" width="22" style="122" customWidth="1"/>
    <col min="3588" max="3841" width="8.88671875" style="122"/>
    <col min="3842" max="3842" width="55" style="122" customWidth="1"/>
    <col min="3843" max="3843" width="22" style="122" customWidth="1"/>
    <col min="3844" max="4097" width="8.88671875" style="122"/>
    <col min="4098" max="4098" width="55" style="122" customWidth="1"/>
    <col min="4099" max="4099" width="22" style="122" customWidth="1"/>
    <col min="4100" max="4353" width="8.88671875" style="122"/>
    <col min="4354" max="4354" width="55" style="122" customWidth="1"/>
    <col min="4355" max="4355" width="22" style="122" customWidth="1"/>
    <col min="4356" max="4609" width="8.88671875" style="122"/>
    <col min="4610" max="4610" width="55" style="122" customWidth="1"/>
    <col min="4611" max="4611" width="22" style="122" customWidth="1"/>
    <col min="4612" max="4865" width="8.88671875" style="122"/>
    <col min="4866" max="4866" width="55" style="122" customWidth="1"/>
    <col min="4867" max="4867" width="22" style="122" customWidth="1"/>
    <col min="4868" max="5121" width="8.88671875" style="122"/>
    <col min="5122" max="5122" width="55" style="122" customWidth="1"/>
    <col min="5123" max="5123" width="22" style="122" customWidth="1"/>
    <col min="5124" max="5377" width="8.88671875" style="122"/>
    <col min="5378" max="5378" width="55" style="122" customWidth="1"/>
    <col min="5379" max="5379" width="22" style="122" customWidth="1"/>
    <col min="5380" max="5633" width="8.88671875" style="122"/>
    <col min="5634" max="5634" width="55" style="122" customWidth="1"/>
    <col min="5635" max="5635" width="22" style="122" customWidth="1"/>
    <col min="5636" max="5889" width="8.88671875" style="122"/>
    <col min="5890" max="5890" width="55" style="122" customWidth="1"/>
    <col min="5891" max="5891" width="22" style="122" customWidth="1"/>
    <col min="5892" max="6145" width="8.88671875" style="122"/>
    <col min="6146" max="6146" width="55" style="122" customWidth="1"/>
    <col min="6147" max="6147" width="22" style="122" customWidth="1"/>
    <col min="6148" max="6401" width="8.88671875" style="122"/>
    <col min="6402" max="6402" width="55" style="122" customWidth="1"/>
    <col min="6403" max="6403" width="22" style="122" customWidth="1"/>
    <col min="6404" max="6657" width="8.88671875" style="122"/>
    <col min="6658" max="6658" width="55" style="122" customWidth="1"/>
    <col min="6659" max="6659" width="22" style="122" customWidth="1"/>
    <col min="6660" max="6913" width="8.88671875" style="122"/>
    <col min="6914" max="6914" width="55" style="122" customWidth="1"/>
    <col min="6915" max="6915" width="22" style="122" customWidth="1"/>
    <col min="6916" max="7169" width="8.88671875" style="122"/>
    <col min="7170" max="7170" width="55" style="122" customWidth="1"/>
    <col min="7171" max="7171" width="22" style="122" customWidth="1"/>
    <col min="7172" max="7425" width="8.88671875" style="122"/>
    <col min="7426" max="7426" width="55" style="122" customWidth="1"/>
    <col min="7427" max="7427" width="22" style="122" customWidth="1"/>
    <col min="7428" max="7681" width="8.88671875" style="122"/>
    <col min="7682" max="7682" width="55" style="122" customWidth="1"/>
    <col min="7683" max="7683" width="22" style="122" customWidth="1"/>
    <col min="7684" max="7937" width="8.88671875" style="122"/>
    <col min="7938" max="7938" width="55" style="122" customWidth="1"/>
    <col min="7939" max="7939" width="22" style="122" customWidth="1"/>
    <col min="7940" max="8193" width="8.88671875" style="122"/>
    <col min="8194" max="8194" width="55" style="122" customWidth="1"/>
    <col min="8195" max="8195" width="22" style="122" customWidth="1"/>
    <col min="8196" max="8449" width="8.88671875" style="122"/>
    <col min="8450" max="8450" width="55" style="122" customWidth="1"/>
    <col min="8451" max="8451" width="22" style="122" customWidth="1"/>
    <col min="8452" max="8705" width="8.88671875" style="122"/>
    <col min="8706" max="8706" width="55" style="122" customWidth="1"/>
    <col min="8707" max="8707" width="22" style="122" customWidth="1"/>
    <col min="8708" max="8961" width="8.88671875" style="122"/>
    <col min="8962" max="8962" width="55" style="122" customWidth="1"/>
    <col min="8963" max="8963" width="22" style="122" customWidth="1"/>
    <col min="8964" max="9217" width="8.88671875" style="122"/>
    <col min="9218" max="9218" width="55" style="122" customWidth="1"/>
    <col min="9219" max="9219" width="22" style="122" customWidth="1"/>
    <col min="9220" max="9473" width="8.88671875" style="122"/>
    <col min="9474" max="9474" width="55" style="122" customWidth="1"/>
    <col min="9475" max="9475" width="22" style="122" customWidth="1"/>
    <col min="9476" max="9729" width="8.88671875" style="122"/>
    <col min="9730" max="9730" width="55" style="122" customWidth="1"/>
    <col min="9731" max="9731" width="22" style="122" customWidth="1"/>
    <col min="9732" max="9985" width="8.88671875" style="122"/>
    <col min="9986" max="9986" width="55" style="122" customWidth="1"/>
    <col min="9987" max="9987" width="22" style="122" customWidth="1"/>
    <col min="9988" max="10241" width="8.88671875" style="122"/>
    <col min="10242" max="10242" width="55" style="122" customWidth="1"/>
    <col min="10243" max="10243" width="22" style="122" customWidth="1"/>
    <col min="10244" max="10497" width="8.88671875" style="122"/>
    <col min="10498" max="10498" width="55" style="122" customWidth="1"/>
    <col min="10499" max="10499" width="22" style="122" customWidth="1"/>
    <col min="10500" max="10753" width="8.88671875" style="122"/>
    <col min="10754" max="10754" width="55" style="122" customWidth="1"/>
    <col min="10755" max="10755" width="22" style="122" customWidth="1"/>
    <col min="10756" max="11009" width="8.88671875" style="122"/>
    <col min="11010" max="11010" width="55" style="122" customWidth="1"/>
    <col min="11011" max="11011" width="22" style="122" customWidth="1"/>
    <col min="11012" max="11265" width="8.88671875" style="122"/>
    <col min="11266" max="11266" width="55" style="122" customWidth="1"/>
    <col min="11267" max="11267" width="22" style="122" customWidth="1"/>
    <col min="11268" max="11521" width="8.88671875" style="122"/>
    <col min="11522" max="11522" width="55" style="122" customWidth="1"/>
    <col min="11523" max="11523" width="22" style="122" customWidth="1"/>
    <col min="11524" max="11777" width="8.88671875" style="122"/>
    <col min="11778" max="11778" width="55" style="122" customWidth="1"/>
    <col min="11779" max="11779" width="22" style="122" customWidth="1"/>
    <col min="11780" max="12033" width="8.88671875" style="122"/>
    <col min="12034" max="12034" width="55" style="122" customWidth="1"/>
    <col min="12035" max="12035" width="22" style="122" customWidth="1"/>
    <col min="12036" max="12289" width="8.88671875" style="122"/>
    <col min="12290" max="12290" width="55" style="122" customWidth="1"/>
    <col min="12291" max="12291" width="22" style="122" customWidth="1"/>
    <col min="12292" max="12545" width="8.88671875" style="122"/>
    <col min="12546" max="12546" width="55" style="122" customWidth="1"/>
    <col min="12547" max="12547" width="22" style="122" customWidth="1"/>
    <col min="12548" max="12801" width="8.88671875" style="122"/>
    <col min="12802" max="12802" width="55" style="122" customWidth="1"/>
    <col min="12803" max="12803" width="22" style="122" customWidth="1"/>
    <col min="12804" max="13057" width="8.88671875" style="122"/>
    <col min="13058" max="13058" width="55" style="122" customWidth="1"/>
    <col min="13059" max="13059" width="22" style="122" customWidth="1"/>
    <col min="13060" max="13313" width="8.88671875" style="122"/>
    <col min="13314" max="13314" width="55" style="122" customWidth="1"/>
    <col min="13315" max="13315" width="22" style="122" customWidth="1"/>
    <col min="13316" max="13569" width="8.88671875" style="122"/>
    <col min="13570" max="13570" width="55" style="122" customWidth="1"/>
    <col min="13571" max="13571" width="22" style="122" customWidth="1"/>
    <col min="13572" max="13825" width="8.88671875" style="122"/>
    <col min="13826" max="13826" width="55" style="122" customWidth="1"/>
    <col min="13827" max="13827" width="22" style="122" customWidth="1"/>
    <col min="13828" max="14081" width="8.88671875" style="122"/>
    <col min="14082" max="14082" width="55" style="122" customWidth="1"/>
    <col min="14083" max="14083" width="22" style="122" customWidth="1"/>
    <col min="14084" max="14337" width="8.88671875" style="122"/>
    <col min="14338" max="14338" width="55" style="122" customWidth="1"/>
    <col min="14339" max="14339" width="22" style="122" customWidth="1"/>
    <col min="14340" max="14593" width="8.88671875" style="122"/>
    <col min="14594" max="14594" width="55" style="122" customWidth="1"/>
    <col min="14595" max="14595" width="22" style="122" customWidth="1"/>
    <col min="14596" max="14849" width="8.88671875" style="122"/>
    <col min="14850" max="14850" width="55" style="122" customWidth="1"/>
    <col min="14851" max="14851" width="22" style="122" customWidth="1"/>
    <col min="14852" max="15105" width="8.88671875" style="122"/>
    <col min="15106" max="15106" width="55" style="122" customWidth="1"/>
    <col min="15107" max="15107" width="22" style="122" customWidth="1"/>
    <col min="15108" max="15361" width="8.88671875" style="122"/>
    <col min="15362" max="15362" width="55" style="122" customWidth="1"/>
    <col min="15363" max="15363" width="22" style="122" customWidth="1"/>
    <col min="15364" max="15617" width="8.88671875" style="122"/>
    <col min="15618" max="15618" width="55" style="122" customWidth="1"/>
    <col min="15619" max="15619" width="22" style="122" customWidth="1"/>
    <col min="15620" max="15873" width="8.88671875" style="122"/>
    <col min="15874" max="15874" width="55" style="122" customWidth="1"/>
    <col min="15875" max="15875" width="22" style="122" customWidth="1"/>
    <col min="15876" max="16129" width="8.88671875" style="122"/>
    <col min="16130" max="16130" width="55" style="122" customWidth="1"/>
    <col min="16131" max="16131" width="22" style="122" customWidth="1"/>
    <col min="16132" max="16384" width="8.88671875" style="122"/>
  </cols>
  <sheetData>
    <row r="1" spans="2:5" ht="14.4" thickBot="1" x14ac:dyDescent="0.35"/>
    <row r="2" spans="2:5" ht="38.25" customHeight="1" thickBot="1" x14ac:dyDescent="0.35">
      <c r="B2" s="205" t="s">
        <v>315</v>
      </c>
      <c r="C2" s="206"/>
      <c r="D2" s="207"/>
    </row>
    <row r="3" spans="2:5" ht="30" customHeight="1" thickBot="1" x14ac:dyDescent="0.35">
      <c r="B3" s="123" t="s">
        <v>316</v>
      </c>
      <c r="C3" s="124">
        <f>C6+C12+C18+C24+C30+C36+C42+C48+C54+C56+C58</f>
        <v>-81100</v>
      </c>
      <c r="D3" s="125" t="s">
        <v>317</v>
      </c>
    </row>
    <row r="4" spans="2:5" ht="30" customHeight="1" thickBot="1" x14ac:dyDescent="0.35">
      <c r="B4" s="208" t="s">
        <v>318</v>
      </c>
      <c r="C4" s="209"/>
      <c r="D4" s="210"/>
    </row>
    <row r="5" spans="2:5" ht="30" customHeight="1" thickBot="1" x14ac:dyDescent="0.35">
      <c r="B5" s="211" t="s">
        <v>357</v>
      </c>
      <c r="C5" s="212"/>
      <c r="D5" s="213"/>
    </row>
    <row r="6" spans="2:5" ht="18.75" customHeight="1" x14ac:dyDescent="0.3">
      <c r="B6" s="126" t="s">
        <v>319</v>
      </c>
      <c r="C6" s="127">
        <f>SUM(C7:C11)</f>
        <v>-4750</v>
      </c>
      <c r="D6" s="128" t="s">
        <v>320</v>
      </c>
    </row>
    <row r="7" spans="2:5" ht="16.5" customHeight="1" x14ac:dyDescent="0.3">
      <c r="B7" s="129" t="s">
        <v>247</v>
      </c>
      <c r="C7" s="130">
        <f>-500*3</f>
        <v>-1500</v>
      </c>
      <c r="D7" s="131" t="s">
        <v>321</v>
      </c>
      <c r="E7" s="132"/>
    </row>
    <row r="8" spans="2:5" ht="16.5" customHeight="1" x14ac:dyDescent="0.3">
      <c r="B8" s="129" t="s">
        <v>322</v>
      </c>
      <c r="C8" s="130">
        <f>-500*4-350*4*2</f>
        <v>-4800</v>
      </c>
      <c r="D8" s="131" t="s">
        <v>323</v>
      </c>
    </row>
    <row r="9" spans="2:5" ht="16.5" customHeight="1" x14ac:dyDescent="0.3">
      <c r="B9" s="129" t="s">
        <v>249</v>
      </c>
      <c r="C9" s="130">
        <f>-4.5*2*50</f>
        <v>-450</v>
      </c>
      <c r="D9" s="131" t="s">
        <v>324</v>
      </c>
    </row>
    <row r="10" spans="2:5" ht="16.5" customHeight="1" x14ac:dyDescent="0.3">
      <c r="B10" s="129" t="s">
        <v>306</v>
      </c>
      <c r="C10" s="130">
        <v>0</v>
      </c>
      <c r="D10" s="131" t="s">
        <v>325</v>
      </c>
    </row>
    <row r="11" spans="2:5" ht="16.5" customHeight="1" x14ac:dyDescent="0.3">
      <c r="B11" s="129" t="s">
        <v>251</v>
      </c>
      <c r="C11" s="130">
        <f>80*25</f>
        <v>2000</v>
      </c>
      <c r="D11" s="131" t="s">
        <v>326</v>
      </c>
    </row>
    <row r="12" spans="2:5" ht="18.75" customHeight="1" x14ac:dyDescent="0.3">
      <c r="B12" s="133" t="s">
        <v>327</v>
      </c>
      <c r="C12" s="134">
        <f>SUM(C13:C17)</f>
        <v>-4750</v>
      </c>
      <c r="D12" s="135" t="s">
        <v>320</v>
      </c>
    </row>
    <row r="13" spans="2:5" ht="16.5" customHeight="1" x14ac:dyDescent="0.3">
      <c r="B13" s="129" t="s">
        <v>247</v>
      </c>
      <c r="C13" s="130">
        <f>-500*3</f>
        <v>-1500</v>
      </c>
      <c r="D13" s="131" t="s">
        <v>321</v>
      </c>
    </row>
    <row r="14" spans="2:5" ht="16.5" customHeight="1" x14ac:dyDescent="0.3">
      <c r="B14" s="129" t="s">
        <v>322</v>
      </c>
      <c r="C14" s="130">
        <f>-500*4-350*4*2</f>
        <v>-4800</v>
      </c>
      <c r="D14" s="131" t="s">
        <v>323</v>
      </c>
    </row>
    <row r="15" spans="2:5" ht="16.5" customHeight="1" x14ac:dyDescent="0.3">
      <c r="B15" s="129" t="s">
        <v>249</v>
      </c>
      <c r="C15" s="130">
        <f>-4.5*2*50</f>
        <v>-450</v>
      </c>
      <c r="D15" s="131" t="s">
        <v>324</v>
      </c>
    </row>
    <row r="16" spans="2:5" ht="16.5" customHeight="1" x14ac:dyDescent="0.3">
      <c r="B16" s="129" t="s">
        <v>306</v>
      </c>
      <c r="C16" s="130">
        <v>0</v>
      </c>
      <c r="D16" s="131" t="s">
        <v>325</v>
      </c>
    </row>
    <row r="17" spans="2:4" ht="16.5" customHeight="1" x14ac:dyDescent="0.3">
      <c r="B17" s="129" t="s">
        <v>251</v>
      </c>
      <c r="C17" s="130">
        <f>80*25</f>
        <v>2000</v>
      </c>
      <c r="D17" s="131" t="s">
        <v>326</v>
      </c>
    </row>
    <row r="18" spans="2:4" ht="18.75" customHeight="1" x14ac:dyDescent="0.3">
      <c r="B18" s="133" t="s">
        <v>328</v>
      </c>
      <c r="C18" s="134">
        <f>SUM(C19:C23)</f>
        <v>-4750</v>
      </c>
      <c r="D18" s="135" t="s">
        <v>320</v>
      </c>
    </row>
    <row r="19" spans="2:4" ht="16.5" customHeight="1" x14ac:dyDescent="0.3">
      <c r="B19" s="129" t="s">
        <v>247</v>
      </c>
      <c r="C19" s="130">
        <f>-500*3</f>
        <v>-1500</v>
      </c>
      <c r="D19" s="131" t="s">
        <v>321</v>
      </c>
    </row>
    <row r="20" spans="2:4" ht="16.5" customHeight="1" x14ac:dyDescent="0.3">
      <c r="B20" s="129" t="s">
        <v>322</v>
      </c>
      <c r="C20" s="130">
        <f>-500*4-350*4*2</f>
        <v>-4800</v>
      </c>
      <c r="D20" s="131" t="s">
        <v>323</v>
      </c>
    </row>
    <row r="21" spans="2:4" ht="16.5" customHeight="1" x14ac:dyDescent="0.3">
      <c r="B21" s="129" t="s">
        <v>249</v>
      </c>
      <c r="C21" s="130">
        <f>-4.5*2*50</f>
        <v>-450</v>
      </c>
      <c r="D21" s="131" t="s">
        <v>324</v>
      </c>
    </row>
    <row r="22" spans="2:4" ht="16.5" customHeight="1" x14ac:dyDescent="0.3">
      <c r="B22" s="129" t="s">
        <v>306</v>
      </c>
      <c r="C22" s="130">
        <v>0</v>
      </c>
      <c r="D22" s="131" t="s">
        <v>325</v>
      </c>
    </row>
    <row r="23" spans="2:4" ht="16.5" customHeight="1" x14ac:dyDescent="0.3">
      <c r="B23" s="129" t="s">
        <v>251</v>
      </c>
      <c r="C23" s="130">
        <f>80*25</f>
        <v>2000</v>
      </c>
      <c r="D23" s="131" t="s">
        <v>326</v>
      </c>
    </row>
    <row r="24" spans="2:4" ht="18.75" customHeight="1" x14ac:dyDescent="0.3">
      <c r="B24" s="133" t="s">
        <v>329</v>
      </c>
      <c r="C24" s="134">
        <f>SUM(C25:C29)</f>
        <v>-3300</v>
      </c>
      <c r="D24" s="135" t="s">
        <v>320</v>
      </c>
    </row>
    <row r="25" spans="2:4" ht="16.5" customHeight="1" x14ac:dyDescent="0.3">
      <c r="B25" s="129" t="s">
        <v>247</v>
      </c>
      <c r="C25" s="130">
        <f>-500*1</f>
        <v>-500</v>
      </c>
      <c r="D25" s="131" t="s">
        <v>330</v>
      </c>
    </row>
    <row r="26" spans="2:4" ht="16.5" customHeight="1" x14ac:dyDescent="0.3">
      <c r="B26" s="129" t="s">
        <v>322</v>
      </c>
      <c r="C26" s="130">
        <f>-500*4-350*4*2</f>
        <v>-4800</v>
      </c>
      <c r="D26" s="131" t="s">
        <v>323</v>
      </c>
    </row>
    <row r="27" spans="2:4" ht="16.5" customHeight="1" x14ac:dyDescent="0.3">
      <c r="B27" s="129" t="s">
        <v>249</v>
      </c>
      <c r="C27" s="130">
        <v>0</v>
      </c>
      <c r="D27" s="131" t="s">
        <v>331</v>
      </c>
    </row>
    <row r="28" spans="2:4" ht="16.5" customHeight="1" x14ac:dyDescent="0.3">
      <c r="B28" s="129" t="s">
        <v>306</v>
      </c>
      <c r="C28" s="130">
        <v>0</v>
      </c>
      <c r="D28" s="131" t="s">
        <v>325</v>
      </c>
    </row>
    <row r="29" spans="2:4" ht="16.5" customHeight="1" x14ac:dyDescent="0.3">
      <c r="B29" s="129" t="s">
        <v>251</v>
      </c>
      <c r="C29" s="130">
        <f>80*25</f>
        <v>2000</v>
      </c>
      <c r="D29" s="131" t="s">
        <v>326</v>
      </c>
    </row>
    <row r="30" spans="2:4" ht="18.75" customHeight="1" x14ac:dyDescent="0.3">
      <c r="B30" s="133" t="s">
        <v>332</v>
      </c>
      <c r="C30" s="134">
        <f>SUM(C31:C35)</f>
        <v>-2800</v>
      </c>
      <c r="D30" s="135" t="s">
        <v>320</v>
      </c>
    </row>
    <row r="31" spans="2:4" ht="16.5" customHeight="1" x14ac:dyDescent="0.3">
      <c r="B31" s="129" t="s">
        <v>247</v>
      </c>
      <c r="C31" s="130">
        <f>0</f>
        <v>0</v>
      </c>
      <c r="D31" s="131" t="s">
        <v>333</v>
      </c>
    </row>
    <row r="32" spans="2:4" ht="16.5" customHeight="1" x14ac:dyDescent="0.3">
      <c r="B32" s="129" t="s">
        <v>322</v>
      </c>
      <c r="C32" s="130">
        <f>-500*4-350*4*2</f>
        <v>-4800</v>
      </c>
      <c r="D32" s="131" t="s">
        <v>323</v>
      </c>
    </row>
    <row r="33" spans="1:15" ht="16.5" customHeight="1" x14ac:dyDescent="0.3">
      <c r="B33" s="129" t="s">
        <v>249</v>
      </c>
      <c r="C33" s="130">
        <f>0</f>
        <v>0</v>
      </c>
      <c r="D33" s="131" t="s">
        <v>334</v>
      </c>
    </row>
    <row r="34" spans="1:15" ht="16.5" customHeight="1" x14ac:dyDescent="0.3">
      <c r="B34" s="129" t="s">
        <v>306</v>
      </c>
      <c r="C34" s="130">
        <v>0</v>
      </c>
      <c r="D34" s="131" t="s">
        <v>325</v>
      </c>
    </row>
    <row r="35" spans="1:15" ht="16.5" customHeight="1" x14ac:dyDescent="0.3">
      <c r="A35" s="136"/>
      <c r="B35" s="137" t="s">
        <v>251</v>
      </c>
      <c r="C35" s="130">
        <f>80*25</f>
        <v>2000</v>
      </c>
      <c r="D35" s="131" t="s">
        <v>326</v>
      </c>
    </row>
    <row r="36" spans="1:15" ht="18.75" customHeight="1" x14ac:dyDescent="0.3">
      <c r="A36" s="136"/>
      <c r="B36" s="133" t="s">
        <v>335</v>
      </c>
      <c r="C36" s="134">
        <f>SUM(C37:C41)</f>
        <v>-6400</v>
      </c>
      <c r="D36" s="135" t="s">
        <v>320</v>
      </c>
    </row>
    <row r="37" spans="1:15" ht="16.5" customHeight="1" x14ac:dyDescent="0.3">
      <c r="A37" s="136"/>
      <c r="B37" s="129" t="s">
        <v>247</v>
      </c>
      <c r="C37" s="130">
        <f>-500*1*5</f>
        <v>-2500</v>
      </c>
      <c r="D37" s="131" t="s">
        <v>336</v>
      </c>
    </row>
    <row r="38" spans="1:15" ht="16.5" customHeight="1" x14ac:dyDescent="0.3">
      <c r="A38" s="136"/>
      <c r="B38" s="129" t="s">
        <v>322</v>
      </c>
      <c r="C38" s="130">
        <f>-350*4*5</f>
        <v>-7000</v>
      </c>
      <c r="D38" s="131" t="s">
        <v>337</v>
      </c>
    </row>
    <row r="39" spans="1:15" ht="16.5" customHeight="1" x14ac:dyDescent="0.3">
      <c r="A39" s="136"/>
      <c r="B39" s="129" t="s">
        <v>249</v>
      </c>
      <c r="C39" s="130">
        <f>-4.5*2*50*2</f>
        <v>-900</v>
      </c>
      <c r="D39" s="131" t="s">
        <v>338</v>
      </c>
    </row>
    <row r="40" spans="1:15" ht="16.5" customHeight="1" x14ac:dyDescent="0.3">
      <c r="A40" s="136"/>
      <c r="B40" s="129" t="s">
        <v>306</v>
      </c>
      <c r="C40" s="130">
        <v>0</v>
      </c>
      <c r="D40" s="131" t="s">
        <v>325</v>
      </c>
    </row>
    <row r="41" spans="1:15" ht="16.5" customHeight="1" x14ac:dyDescent="0.3">
      <c r="A41" s="136"/>
      <c r="B41" s="137" t="s">
        <v>251</v>
      </c>
      <c r="C41" s="130">
        <f>80*5*10</f>
        <v>4000</v>
      </c>
      <c r="D41" s="131" t="s">
        <v>339</v>
      </c>
      <c r="E41" s="138"/>
      <c r="F41" s="138"/>
    </row>
    <row r="42" spans="1:15" ht="18.75" customHeight="1" x14ac:dyDescent="0.3">
      <c r="B42" s="133" t="s">
        <v>340</v>
      </c>
      <c r="C42" s="134">
        <f>SUM(C43:C47)</f>
        <v>-19675</v>
      </c>
      <c r="D42" s="139" t="s">
        <v>341</v>
      </c>
    </row>
    <row r="43" spans="1:15" ht="16.5" customHeight="1" x14ac:dyDescent="0.3">
      <c r="B43" s="129" t="s">
        <v>247</v>
      </c>
      <c r="C43" s="130">
        <f>-800*4</f>
        <v>-3200</v>
      </c>
      <c r="D43" s="140" t="s">
        <v>342</v>
      </c>
    </row>
    <row r="44" spans="1:15" ht="16.5" customHeight="1" x14ac:dyDescent="0.3">
      <c r="B44" s="129" t="s">
        <v>343</v>
      </c>
      <c r="C44" s="130">
        <f>-500*9-350*9*3</f>
        <v>-13950</v>
      </c>
      <c r="D44" s="140" t="s">
        <v>344</v>
      </c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</row>
    <row r="45" spans="1:15" ht="16.5" customHeight="1" x14ac:dyDescent="0.3">
      <c r="B45" s="129" t="s">
        <v>249</v>
      </c>
      <c r="C45" s="130">
        <f>-3*50*2*4.5-1*75*2*4.5</f>
        <v>-2025</v>
      </c>
      <c r="D45" s="140" t="s">
        <v>345</v>
      </c>
    </row>
    <row r="46" spans="1:15" ht="16.5" customHeight="1" x14ac:dyDescent="0.3">
      <c r="B46" s="129" t="s">
        <v>306</v>
      </c>
      <c r="C46" s="130">
        <f>-4*(500+500)</f>
        <v>-4000</v>
      </c>
      <c r="D46" s="140" t="s">
        <v>346</v>
      </c>
    </row>
    <row r="47" spans="1:15" ht="16.5" customHeight="1" x14ac:dyDescent="0.3">
      <c r="B47" s="129" t="s">
        <v>251</v>
      </c>
      <c r="C47" s="130">
        <f>100*10+10*250</f>
        <v>3500</v>
      </c>
      <c r="D47" s="131" t="s">
        <v>347</v>
      </c>
    </row>
    <row r="48" spans="1:15" ht="18.75" customHeight="1" x14ac:dyDescent="0.3">
      <c r="B48" s="133" t="s">
        <v>348</v>
      </c>
      <c r="C48" s="134">
        <f>SUM(C49:C53)</f>
        <v>-19675</v>
      </c>
      <c r="D48" s="139" t="s">
        <v>341</v>
      </c>
    </row>
    <row r="49" spans="2:5" ht="16.5" customHeight="1" x14ac:dyDescent="0.3">
      <c r="B49" s="129" t="s">
        <v>247</v>
      </c>
      <c r="C49" s="130">
        <f>-800*4</f>
        <v>-3200</v>
      </c>
      <c r="D49" s="142" t="s">
        <v>342</v>
      </c>
    </row>
    <row r="50" spans="2:5" ht="16.5" customHeight="1" x14ac:dyDescent="0.3">
      <c r="B50" s="129" t="s">
        <v>343</v>
      </c>
      <c r="C50" s="130">
        <f>-500*9-350*9*3</f>
        <v>-13950</v>
      </c>
      <c r="D50" s="140" t="s">
        <v>344</v>
      </c>
    </row>
    <row r="51" spans="2:5" ht="16.5" customHeight="1" x14ac:dyDescent="0.3">
      <c r="B51" s="129" t="s">
        <v>249</v>
      </c>
      <c r="C51" s="130">
        <f>-3*50*2*4.5-1*75*2*4.5</f>
        <v>-2025</v>
      </c>
      <c r="D51" s="142" t="s">
        <v>345</v>
      </c>
    </row>
    <row r="52" spans="2:5" ht="16.5" customHeight="1" x14ac:dyDescent="0.3">
      <c r="B52" s="129" t="s">
        <v>306</v>
      </c>
      <c r="C52" s="130">
        <f>-4*(500+500)</f>
        <v>-4000</v>
      </c>
      <c r="D52" s="142" t="s">
        <v>346</v>
      </c>
    </row>
    <row r="53" spans="2:5" ht="16.5" customHeight="1" x14ac:dyDescent="0.3">
      <c r="B53" s="129" t="s">
        <v>251</v>
      </c>
      <c r="C53" s="130">
        <f>100*10+10*250</f>
        <v>3500</v>
      </c>
      <c r="D53" s="143" t="s">
        <v>347</v>
      </c>
    </row>
    <row r="54" spans="2:5" ht="18.75" customHeight="1" x14ac:dyDescent="0.3">
      <c r="B54" s="133" t="s">
        <v>349</v>
      </c>
      <c r="C54" s="134">
        <f>SUM(C55:C55)</f>
        <v>-6000</v>
      </c>
      <c r="D54" s="135" t="s">
        <v>350</v>
      </c>
      <c r="E54" s="132"/>
    </row>
    <row r="55" spans="2:5" ht="16.5" customHeight="1" x14ac:dyDescent="0.3">
      <c r="B55" s="129" t="s">
        <v>247</v>
      </c>
      <c r="C55" s="130">
        <f>-2*3000</f>
        <v>-6000</v>
      </c>
      <c r="D55" s="140" t="s">
        <v>351</v>
      </c>
    </row>
    <row r="56" spans="2:5" ht="18.75" customHeight="1" x14ac:dyDescent="0.3">
      <c r="B56" s="133" t="s">
        <v>352</v>
      </c>
      <c r="C56" s="134">
        <f>SUM(C57:C57)</f>
        <v>-3000</v>
      </c>
      <c r="D56" s="139" t="s">
        <v>350</v>
      </c>
      <c r="E56" s="132"/>
    </row>
    <row r="57" spans="2:5" ht="16.5" customHeight="1" x14ac:dyDescent="0.3">
      <c r="B57" s="129" t="s">
        <v>247</v>
      </c>
      <c r="C57" s="130">
        <f>-3*1000</f>
        <v>-3000</v>
      </c>
      <c r="D57" s="142" t="s">
        <v>353</v>
      </c>
    </row>
    <row r="58" spans="2:5" ht="18.75" customHeight="1" x14ac:dyDescent="0.3">
      <c r="B58" s="144" t="s">
        <v>354</v>
      </c>
      <c r="C58" s="134">
        <f>SUM(C59:C60)</f>
        <v>-6000</v>
      </c>
      <c r="D58" s="135"/>
      <c r="E58" s="132"/>
    </row>
    <row r="59" spans="2:5" ht="16.5" customHeight="1" x14ac:dyDescent="0.3">
      <c r="B59" s="145" t="s">
        <v>355</v>
      </c>
      <c r="C59" s="130">
        <v>-5000</v>
      </c>
      <c r="D59" s="140"/>
    </row>
    <row r="60" spans="2:5" ht="16.5" customHeight="1" thickBot="1" x14ac:dyDescent="0.35">
      <c r="B60" s="145" t="s">
        <v>356</v>
      </c>
      <c r="C60" s="130">
        <v>-1000</v>
      </c>
      <c r="D60" s="140"/>
    </row>
    <row r="61" spans="2:5" ht="18.75" customHeight="1" thickBot="1" x14ac:dyDescent="0.35">
      <c r="B61" s="146" t="s">
        <v>316</v>
      </c>
      <c r="C61" s="147">
        <f>SUM(C62:C67)</f>
        <v>-81100</v>
      </c>
      <c r="D61" s="148"/>
    </row>
    <row r="62" spans="2:5" ht="16.5" customHeight="1" x14ac:dyDescent="0.3">
      <c r="B62" s="129" t="s">
        <v>247</v>
      </c>
      <c r="C62" s="130">
        <f>C7+C13+C19+C25+C31+C37+C43+C49+C55+C57</f>
        <v>-22900</v>
      </c>
      <c r="D62" s="142"/>
    </row>
    <row r="63" spans="2:5" ht="16.5" customHeight="1" x14ac:dyDescent="0.3">
      <c r="B63" s="129" t="s">
        <v>248</v>
      </c>
      <c r="C63" s="130">
        <f>C8+C14+C20+C26+C32+C38+C44+C50</f>
        <v>-58900</v>
      </c>
      <c r="D63" s="142"/>
    </row>
    <row r="64" spans="2:5" ht="16.5" customHeight="1" x14ac:dyDescent="0.3">
      <c r="B64" s="129" t="s">
        <v>249</v>
      </c>
      <c r="C64" s="130">
        <f>C9+C15+C21+C27+C33+C39+C45+C51</f>
        <v>-6300</v>
      </c>
      <c r="D64" s="142"/>
    </row>
    <row r="65" spans="2:4" ht="16.5" customHeight="1" x14ac:dyDescent="0.3">
      <c r="B65" s="129" t="s">
        <v>306</v>
      </c>
      <c r="C65" s="130">
        <f>C10+C16+C22+C28+C34+C40+C46+C52</f>
        <v>-8000</v>
      </c>
      <c r="D65" s="142"/>
    </row>
    <row r="66" spans="2:4" ht="16.5" customHeight="1" x14ac:dyDescent="0.3">
      <c r="B66" s="129" t="s">
        <v>250</v>
      </c>
      <c r="C66" s="130">
        <f>C59+C60</f>
        <v>-6000</v>
      </c>
      <c r="D66" s="142"/>
    </row>
    <row r="67" spans="2:4" ht="16.5" customHeight="1" thickBot="1" x14ac:dyDescent="0.35">
      <c r="B67" s="149" t="s">
        <v>251</v>
      </c>
      <c r="C67" s="150">
        <f>C11+C17+C23+C29+C35+C41+C47+C53</f>
        <v>21000</v>
      </c>
      <c r="D67" s="151"/>
    </row>
    <row r="68" spans="2:4" x14ac:dyDescent="0.3">
      <c r="C68" s="138"/>
    </row>
  </sheetData>
  <mergeCells count="3">
    <mergeCell ref="B2:D2"/>
    <mergeCell ref="B4:D4"/>
    <mergeCell ref="B5:D5"/>
  </mergeCells>
  <pageMargins left="0.7" right="0.7" top="0.78740157499999996" bottom="0.78740157499999996" header="0.3" footer="0.3"/>
  <ignoredErrors>
    <ignoredError sqref="C55 C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workbookViewId="0">
      <pane ySplit="1" topLeftCell="A2" activePane="bottomLeft" state="frozen"/>
      <selection pane="bottomLeft" activeCell="D23" sqref="D23"/>
    </sheetView>
  </sheetViews>
  <sheetFormatPr defaultRowHeight="14.4" x14ac:dyDescent="0.3"/>
  <cols>
    <col min="2" max="2" width="10.109375" bestFit="1" customWidth="1"/>
    <col min="3" max="3" width="14.77734375" bestFit="1" customWidth="1"/>
    <col min="4" max="4" width="20.6640625" bestFit="1" customWidth="1"/>
    <col min="5" max="5" width="25.77734375" bestFit="1" customWidth="1"/>
    <col min="6" max="6" width="18.88671875" style="4" bestFit="1" customWidth="1"/>
    <col min="7" max="7" width="16" bestFit="1" customWidth="1"/>
    <col min="9" max="9" width="10.21875" bestFit="1" customWidth="1"/>
  </cols>
  <sheetData>
    <row r="1" spans="2:7" x14ac:dyDescent="0.3">
      <c r="B1" s="172" t="s">
        <v>0</v>
      </c>
      <c r="C1" s="172" t="s">
        <v>15</v>
      </c>
      <c r="D1" s="172" t="s">
        <v>4</v>
      </c>
      <c r="E1" s="172" t="s">
        <v>24</v>
      </c>
      <c r="F1" s="183" t="s">
        <v>25</v>
      </c>
      <c r="G1" s="172" t="s">
        <v>11</v>
      </c>
    </row>
    <row r="2" spans="2:7" x14ac:dyDescent="0.3">
      <c r="B2" s="12">
        <v>44698</v>
      </c>
      <c r="C2" s="7" t="s">
        <v>8</v>
      </c>
      <c r="D2" s="13" t="s">
        <v>29</v>
      </c>
      <c r="E2" s="13"/>
      <c r="F2" s="166">
        <v>20000</v>
      </c>
      <c r="G2" s="164" t="s">
        <v>13</v>
      </c>
    </row>
    <row r="3" spans="2:7" x14ac:dyDescent="0.3">
      <c r="B3" s="165">
        <v>44725</v>
      </c>
      <c r="C3" s="164" t="s">
        <v>8</v>
      </c>
      <c r="D3" s="164" t="s">
        <v>1</v>
      </c>
      <c r="E3" s="164" t="s">
        <v>12</v>
      </c>
      <c r="F3" s="166">
        <v>30000</v>
      </c>
      <c r="G3" s="164" t="s">
        <v>14</v>
      </c>
    </row>
    <row r="4" spans="2:7" x14ac:dyDescent="0.3">
      <c r="B4" s="165">
        <v>44735</v>
      </c>
      <c r="C4" s="164" t="s">
        <v>8</v>
      </c>
      <c r="D4" s="164" t="s">
        <v>152</v>
      </c>
      <c r="E4" s="164"/>
      <c r="F4" s="166">
        <v>30000</v>
      </c>
      <c r="G4" s="164" t="s">
        <v>13</v>
      </c>
    </row>
    <row r="5" spans="2:7" x14ac:dyDescent="0.3">
      <c r="B5" s="165">
        <v>44903</v>
      </c>
      <c r="C5" s="164" t="s">
        <v>8</v>
      </c>
      <c r="D5" s="164" t="s">
        <v>153</v>
      </c>
      <c r="E5" s="164"/>
      <c r="F5" s="166">
        <v>18000</v>
      </c>
      <c r="G5" s="164" t="s">
        <v>20</v>
      </c>
    </row>
    <row r="6" spans="2:7" x14ac:dyDescent="0.3">
      <c r="B6" s="165">
        <v>44909</v>
      </c>
      <c r="C6" s="164" t="s">
        <v>34</v>
      </c>
      <c r="D6" s="164" t="s">
        <v>1</v>
      </c>
      <c r="E6" s="164" t="s">
        <v>36</v>
      </c>
      <c r="F6" s="166">
        <v>10000</v>
      </c>
      <c r="G6" s="164" t="s">
        <v>35</v>
      </c>
    </row>
    <row r="7" spans="2:7" x14ac:dyDescent="0.3">
      <c r="B7" s="165">
        <v>44915</v>
      </c>
      <c r="C7" s="164" t="s">
        <v>8</v>
      </c>
      <c r="D7" s="164" t="s">
        <v>1</v>
      </c>
      <c r="E7" s="164" t="s">
        <v>23</v>
      </c>
      <c r="F7" s="166">
        <v>32308</v>
      </c>
      <c r="G7" s="164" t="s">
        <v>14</v>
      </c>
    </row>
    <row r="8" spans="2:7" x14ac:dyDescent="0.3">
      <c r="B8" s="162">
        <v>44918</v>
      </c>
      <c r="C8" s="164" t="s">
        <v>30</v>
      </c>
      <c r="D8" s="164" t="s">
        <v>1</v>
      </c>
      <c r="E8" s="164" t="s">
        <v>18</v>
      </c>
      <c r="F8" s="166">
        <v>500</v>
      </c>
      <c r="G8" s="164" t="s">
        <v>18</v>
      </c>
    </row>
    <row r="9" spans="2:7" x14ac:dyDescent="0.3">
      <c r="B9" s="162">
        <v>44906</v>
      </c>
      <c r="C9" s="38" t="s">
        <v>30</v>
      </c>
      <c r="D9" s="38" t="s">
        <v>1</v>
      </c>
      <c r="E9" s="38" t="s">
        <v>31</v>
      </c>
      <c r="F9" s="158">
        <v>500</v>
      </c>
      <c r="G9" s="38" t="s">
        <v>17</v>
      </c>
    </row>
    <row r="10" spans="2:7" x14ac:dyDescent="0.3">
      <c r="B10" s="162">
        <v>44907</v>
      </c>
      <c r="C10" s="38" t="s">
        <v>30</v>
      </c>
      <c r="D10" s="38" t="s">
        <v>1</v>
      </c>
      <c r="E10" s="38" t="s">
        <v>16</v>
      </c>
      <c r="F10" s="158">
        <v>250</v>
      </c>
      <c r="G10" s="38" t="s">
        <v>16</v>
      </c>
    </row>
    <row r="11" spans="2:7" x14ac:dyDescent="0.3">
      <c r="B11" s="162">
        <v>44907</v>
      </c>
      <c r="C11" s="38" t="s">
        <v>30</v>
      </c>
      <c r="D11" s="38" t="s">
        <v>1</v>
      </c>
      <c r="E11" s="38" t="s">
        <v>32</v>
      </c>
      <c r="F11" s="158">
        <v>200</v>
      </c>
      <c r="G11" s="38" t="s">
        <v>32</v>
      </c>
    </row>
    <row r="12" spans="2:7" x14ac:dyDescent="0.3">
      <c r="B12" s="162">
        <v>44908</v>
      </c>
      <c r="C12" s="38" t="s">
        <v>30</v>
      </c>
      <c r="D12" s="38" t="s">
        <v>1</v>
      </c>
      <c r="E12" s="38" t="s">
        <v>33</v>
      </c>
      <c r="F12" s="158">
        <v>500</v>
      </c>
      <c r="G12" s="38" t="s">
        <v>19</v>
      </c>
    </row>
    <row r="13" spans="2:7" x14ac:dyDescent="0.3">
      <c r="B13" s="162">
        <v>44909</v>
      </c>
      <c r="C13" s="38" t="s">
        <v>30</v>
      </c>
      <c r="D13" s="38" t="s">
        <v>1</v>
      </c>
      <c r="E13" s="38" t="s">
        <v>146</v>
      </c>
      <c r="F13" s="158">
        <v>250</v>
      </c>
      <c r="G13" s="38" t="s">
        <v>146</v>
      </c>
    </row>
    <row r="14" spans="2:7" x14ac:dyDescent="0.3">
      <c r="B14" s="162">
        <v>44923</v>
      </c>
      <c r="C14" s="38" t="s">
        <v>30</v>
      </c>
      <c r="D14" s="38" t="s">
        <v>1</v>
      </c>
      <c r="E14" s="38" t="s">
        <v>148</v>
      </c>
      <c r="F14" s="158">
        <v>250</v>
      </c>
      <c r="G14" s="38" t="s">
        <v>149</v>
      </c>
    </row>
    <row r="15" spans="2:7" x14ac:dyDescent="0.3">
      <c r="B15" s="163"/>
      <c r="C15" s="46" t="s">
        <v>30</v>
      </c>
      <c r="D15" s="46" t="s">
        <v>1</v>
      </c>
      <c r="E15" s="46" t="s">
        <v>127</v>
      </c>
      <c r="F15" s="158">
        <v>1250</v>
      </c>
      <c r="G15" s="46" t="s">
        <v>127</v>
      </c>
    </row>
    <row r="16" spans="2:7" x14ac:dyDescent="0.3">
      <c r="B16" s="163"/>
      <c r="C16" s="46" t="s">
        <v>30</v>
      </c>
      <c r="D16" s="46" t="s">
        <v>1</v>
      </c>
      <c r="E16" s="46" t="s">
        <v>150</v>
      </c>
      <c r="F16" s="158">
        <v>250</v>
      </c>
      <c r="G16" s="46" t="s">
        <v>150</v>
      </c>
    </row>
    <row r="17" spans="2:9" x14ac:dyDescent="0.3">
      <c r="B17" s="163"/>
      <c r="C17" s="46" t="s">
        <v>30</v>
      </c>
      <c r="D17" s="46" t="s">
        <v>1</v>
      </c>
      <c r="E17" s="46" t="s">
        <v>130</v>
      </c>
      <c r="F17" s="158">
        <v>2000</v>
      </c>
      <c r="G17" s="46" t="s">
        <v>130</v>
      </c>
    </row>
    <row r="18" spans="2:9" x14ac:dyDescent="0.3">
      <c r="B18" s="163"/>
      <c r="C18" s="46" t="s">
        <v>30</v>
      </c>
      <c r="D18" s="46" t="s">
        <v>1</v>
      </c>
      <c r="E18" s="46" t="s">
        <v>118</v>
      </c>
      <c r="F18" s="158">
        <v>500</v>
      </c>
      <c r="G18" s="46" t="s">
        <v>118</v>
      </c>
    </row>
    <row r="19" spans="2:9" x14ac:dyDescent="0.3">
      <c r="B19" s="163"/>
      <c r="C19" s="46" t="s">
        <v>30</v>
      </c>
      <c r="D19" s="46" t="s">
        <v>1</v>
      </c>
      <c r="E19" s="46" t="s">
        <v>151</v>
      </c>
      <c r="F19" s="158">
        <v>500</v>
      </c>
      <c r="G19" s="46" t="s">
        <v>151</v>
      </c>
      <c r="I19" s="4"/>
    </row>
    <row r="20" spans="2:9" ht="21" x14ac:dyDescent="0.3">
      <c r="B20" s="44"/>
      <c r="C20" s="1" t="s">
        <v>376</v>
      </c>
      <c r="D20" s="44"/>
      <c r="E20" s="44"/>
      <c r="F20" s="50">
        <f>SUM(F2:F19)</f>
        <v>147258</v>
      </c>
      <c r="G20" s="4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1"/>
  <sheetViews>
    <sheetView workbookViewId="0">
      <pane ySplit="1" topLeftCell="A80" activePane="bottomLeft" state="frozen"/>
      <selection pane="bottomLeft" activeCell="C101" sqref="C101"/>
    </sheetView>
  </sheetViews>
  <sheetFormatPr defaultRowHeight="14.4" x14ac:dyDescent="0.3"/>
  <cols>
    <col min="1" max="1" width="8.88671875" style="1"/>
    <col min="2" max="2" width="10.109375" style="1" bestFit="1" customWidth="1"/>
    <col min="3" max="3" width="48.44140625" style="1" bestFit="1" customWidth="1"/>
    <col min="4" max="4" width="25.109375" style="1" bestFit="1" customWidth="1"/>
    <col min="5" max="5" width="45.44140625" style="1" bestFit="1" customWidth="1"/>
    <col min="6" max="6" width="14.44140625" style="1" bestFit="1" customWidth="1"/>
    <col min="7" max="7" width="19.6640625" style="1" bestFit="1" customWidth="1"/>
    <col min="8" max="8" width="17.6640625" style="1" bestFit="1" customWidth="1"/>
    <col min="9" max="9" width="12.88671875" style="1" bestFit="1" customWidth="1"/>
    <col min="10" max="10" width="11.88671875" style="1" bestFit="1" customWidth="1"/>
    <col min="11" max="16384" width="8.88671875" style="1"/>
  </cols>
  <sheetData>
    <row r="1" spans="2:10" s="159" customFormat="1" x14ac:dyDescent="0.3">
      <c r="B1" s="172" t="s">
        <v>0</v>
      </c>
      <c r="C1" s="172" t="s">
        <v>361</v>
      </c>
      <c r="D1" s="172" t="s">
        <v>360</v>
      </c>
      <c r="E1" s="172" t="s">
        <v>24</v>
      </c>
      <c r="F1" s="172" t="s">
        <v>359</v>
      </c>
      <c r="G1" s="183" t="s">
        <v>358</v>
      </c>
      <c r="H1" s="172" t="s">
        <v>3</v>
      </c>
    </row>
    <row r="2" spans="2:10" x14ac:dyDescent="0.3">
      <c r="B2" s="10">
        <v>44704</v>
      </c>
      <c r="C2" s="9" t="s">
        <v>157</v>
      </c>
      <c r="D2" s="43" t="s">
        <v>152</v>
      </c>
      <c r="E2" s="9"/>
      <c r="F2" s="152">
        <v>-4968</v>
      </c>
      <c r="G2" s="60">
        <v>-4968</v>
      </c>
      <c r="H2" s="9" t="s">
        <v>158</v>
      </c>
    </row>
    <row r="3" spans="2:10" x14ac:dyDescent="0.3">
      <c r="B3" s="10">
        <v>44750</v>
      </c>
      <c r="C3" s="9" t="s">
        <v>156</v>
      </c>
      <c r="D3" s="9" t="s">
        <v>152</v>
      </c>
      <c r="E3" s="9"/>
      <c r="F3" s="152">
        <v>-5967</v>
      </c>
      <c r="G3" s="60">
        <v>-5967</v>
      </c>
      <c r="H3" s="9" t="s">
        <v>127</v>
      </c>
    </row>
    <row r="4" spans="2:10" x14ac:dyDescent="0.3">
      <c r="B4" s="10">
        <v>44874</v>
      </c>
      <c r="C4" s="9" t="s">
        <v>157</v>
      </c>
      <c r="D4" s="43" t="s">
        <v>152</v>
      </c>
      <c r="E4" s="9"/>
      <c r="F4" s="152">
        <v>-1632</v>
      </c>
      <c r="G4" s="60">
        <v>-1632</v>
      </c>
      <c r="H4" s="9" t="s">
        <v>158</v>
      </c>
    </row>
    <row r="5" spans="2:10" x14ac:dyDescent="0.3">
      <c r="B5" s="10">
        <v>44923</v>
      </c>
      <c r="C5" s="9" t="s">
        <v>157</v>
      </c>
      <c r="D5" s="43" t="s">
        <v>152</v>
      </c>
      <c r="E5" s="9"/>
      <c r="F5" s="152">
        <v>-7520</v>
      </c>
      <c r="G5" s="60">
        <v>-7520</v>
      </c>
      <c r="H5" s="9" t="s">
        <v>158</v>
      </c>
    </row>
    <row r="6" spans="2:10" x14ac:dyDescent="0.3">
      <c r="B6" s="10">
        <v>44923</v>
      </c>
      <c r="C6" s="9" t="s">
        <v>130</v>
      </c>
      <c r="D6" s="43" t="s">
        <v>152</v>
      </c>
      <c r="E6" s="9" t="s">
        <v>159</v>
      </c>
      <c r="F6" s="152">
        <v>-5500</v>
      </c>
      <c r="G6" s="60">
        <v>-5500</v>
      </c>
      <c r="H6" s="9" t="s">
        <v>130</v>
      </c>
    </row>
    <row r="7" spans="2:10" x14ac:dyDescent="0.3">
      <c r="B7" s="10">
        <v>44923</v>
      </c>
      <c r="C7" s="9" t="s">
        <v>118</v>
      </c>
      <c r="D7" s="9" t="s">
        <v>152</v>
      </c>
      <c r="E7" s="9" t="s">
        <v>159</v>
      </c>
      <c r="F7" s="152">
        <v>-5300</v>
      </c>
      <c r="G7" s="60">
        <v>-5300</v>
      </c>
      <c r="H7" s="9" t="s">
        <v>118</v>
      </c>
    </row>
    <row r="8" spans="2:10" x14ac:dyDescent="0.3">
      <c r="B8" s="10">
        <v>44923</v>
      </c>
      <c r="C8" s="9" t="s">
        <v>127</v>
      </c>
      <c r="D8" s="9" t="s">
        <v>152</v>
      </c>
      <c r="E8" s="9" t="s">
        <v>159</v>
      </c>
      <c r="F8" s="152">
        <v>-4300</v>
      </c>
      <c r="G8" s="60">
        <v>-4300</v>
      </c>
      <c r="H8" s="9" t="s">
        <v>127</v>
      </c>
    </row>
    <row r="9" spans="2:10" x14ac:dyDescent="0.3">
      <c r="B9" s="10">
        <v>44923</v>
      </c>
      <c r="C9" s="9" t="s">
        <v>160</v>
      </c>
      <c r="D9" s="41" t="s">
        <v>152</v>
      </c>
      <c r="E9" s="9" t="s">
        <v>159</v>
      </c>
      <c r="F9" s="152">
        <v>-1300</v>
      </c>
      <c r="G9" s="60">
        <v>-1300</v>
      </c>
      <c r="H9" s="9" t="s">
        <v>160</v>
      </c>
    </row>
    <row r="10" spans="2:10" x14ac:dyDescent="0.3">
      <c r="B10" s="10">
        <v>44923</v>
      </c>
      <c r="C10" s="9" t="s">
        <v>147</v>
      </c>
      <c r="D10" s="41" t="s">
        <v>152</v>
      </c>
      <c r="E10" s="9" t="s">
        <v>159</v>
      </c>
      <c r="F10" s="152">
        <v>-1300</v>
      </c>
      <c r="G10" s="60">
        <v>-1300</v>
      </c>
      <c r="H10" s="9" t="s">
        <v>147</v>
      </c>
    </row>
    <row r="11" spans="2:10" x14ac:dyDescent="0.3">
      <c r="B11" s="10">
        <v>44923</v>
      </c>
      <c r="C11" s="9" t="s">
        <v>129</v>
      </c>
      <c r="D11" s="9" t="s">
        <v>152</v>
      </c>
      <c r="E11" s="9" t="s">
        <v>159</v>
      </c>
      <c r="F11" s="152">
        <v>-1300</v>
      </c>
      <c r="G11" s="60">
        <v>-1300</v>
      </c>
      <c r="H11" s="9" t="s">
        <v>129</v>
      </c>
    </row>
    <row r="12" spans="2:10" x14ac:dyDescent="0.3">
      <c r="B12" s="10">
        <v>44923</v>
      </c>
      <c r="C12" s="9" t="s">
        <v>161</v>
      </c>
      <c r="D12" s="9" t="s">
        <v>152</v>
      </c>
      <c r="E12" s="9" t="s">
        <v>159</v>
      </c>
      <c r="F12" s="152">
        <v>-1000</v>
      </c>
      <c r="G12" s="60">
        <v>-1000</v>
      </c>
      <c r="H12" s="9" t="s">
        <v>160</v>
      </c>
      <c r="J12" s="3"/>
    </row>
    <row r="13" spans="2:10" ht="14.4" customHeight="1" x14ac:dyDescent="0.3">
      <c r="B13" s="32">
        <v>44658</v>
      </c>
      <c r="C13" s="9" t="s">
        <v>37</v>
      </c>
      <c r="D13" s="41" t="s">
        <v>153</v>
      </c>
      <c r="E13" s="33"/>
      <c r="F13" s="153">
        <v>-750</v>
      </c>
      <c r="G13" s="58">
        <v>-750</v>
      </c>
      <c r="H13" s="35" t="s">
        <v>38</v>
      </c>
      <c r="J13" s="3"/>
    </row>
    <row r="14" spans="2:10" x14ac:dyDescent="0.3">
      <c r="B14" s="32">
        <v>44750</v>
      </c>
      <c r="C14" s="33" t="s">
        <v>37</v>
      </c>
      <c r="D14" s="41" t="s">
        <v>153</v>
      </c>
      <c r="E14" s="33" t="s">
        <v>45</v>
      </c>
      <c r="F14" s="153">
        <v>-2250</v>
      </c>
      <c r="G14" s="58">
        <v>-2250</v>
      </c>
      <c r="H14" s="35" t="s">
        <v>50</v>
      </c>
    </row>
    <row r="15" spans="2:10" x14ac:dyDescent="0.3">
      <c r="B15" s="32">
        <v>44825</v>
      </c>
      <c r="C15" s="9" t="s">
        <v>48</v>
      </c>
      <c r="D15" s="43" t="s">
        <v>153</v>
      </c>
      <c r="E15" s="33" t="s">
        <v>47</v>
      </c>
      <c r="F15" s="153">
        <v>-1148</v>
      </c>
      <c r="G15" s="58">
        <v>-1350</v>
      </c>
      <c r="H15" s="35" t="s">
        <v>44</v>
      </c>
    </row>
    <row r="16" spans="2:10" x14ac:dyDescent="0.3">
      <c r="B16" s="32">
        <v>44892</v>
      </c>
      <c r="C16" s="9" t="s">
        <v>48</v>
      </c>
      <c r="D16" s="9" t="s">
        <v>153</v>
      </c>
      <c r="E16" s="33"/>
      <c r="F16" s="153">
        <v>-332</v>
      </c>
      <c r="G16" s="58">
        <v>-390</v>
      </c>
      <c r="H16" s="35" t="s">
        <v>51</v>
      </c>
    </row>
    <row r="17" spans="2:9" x14ac:dyDescent="0.3">
      <c r="B17" s="32">
        <v>44893</v>
      </c>
      <c r="C17" s="9" t="s">
        <v>37</v>
      </c>
      <c r="D17" s="9" t="s">
        <v>153</v>
      </c>
      <c r="E17" s="33"/>
      <c r="F17" s="153">
        <v>-750</v>
      </c>
      <c r="G17" s="58">
        <v>-750</v>
      </c>
      <c r="H17" s="35" t="s">
        <v>49</v>
      </c>
    </row>
    <row r="18" spans="2:9" x14ac:dyDescent="0.3">
      <c r="B18" s="32">
        <v>44893</v>
      </c>
      <c r="C18" s="9" t="s">
        <v>37</v>
      </c>
      <c r="D18" s="9" t="s">
        <v>153</v>
      </c>
      <c r="E18" s="33"/>
      <c r="F18" s="153">
        <v>-675</v>
      </c>
      <c r="G18" s="58">
        <v>-675</v>
      </c>
      <c r="H18" s="35" t="s">
        <v>49</v>
      </c>
    </row>
    <row r="19" spans="2:9" x14ac:dyDescent="0.3">
      <c r="B19" s="32">
        <v>44893</v>
      </c>
      <c r="C19" s="9" t="s">
        <v>48</v>
      </c>
      <c r="D19" s="9" t="s">
        <v>153</v>
      </c>
      <c r="E19" s="33"/>
      <c r="F19" s="153">
        <v>-332</v>
      </c>
      <c r="G19" s="58">
        <v>-390</v>
      </c>
      <c r="H19" s="35" t="s">
        <v>51</v>
      </c>
    </row>
    <row r="20" spans="2:9" x14ac:dyDescent="0.3">
      <c r="B20" s="10">
        <v>44893</v>
      </c>
      <c r="C20" s="9" t="s">
        <v>48</v>
      </c>
      <c r="D20" s="41" t="s">
        <v>153</v>
      </c>
      <c r="E20" s="10">
        <v>44699</v>
      </c>
      <c r="F20" s="152">
        <v>-765</v>
      </c>
      <c r="G20" s="60">
        <v>-900</v>
      </c>
      <c r="H20" s="9" t="s">
        <v>52</v>
      </c>
    </row>
    <row r="21" spans="2:9" x14ac:dyDescent="0.3">
      <c r="B21" s="10">
        <v>44893</v>
      </c>
      <c r="C21" s="9" t="s">
        <v>48</v>
      </c>
      <c r="D21" s="41" t="s">
        <v>153</v>
      </c>
      <c r="E21" s="10">
        <v>44867</v>
      </c>
      <c r="F21" s="152">
        <v>-765</v>
      </c>
      <c r="G21" s="60">
        <v>-900</v>
      </c>
      <c r="H21" s="9" t="s">
        <v>52</v>
      </c>
    </row>
    <row r="22" spans="2:9" x14ac:dyDescent="0.3">
      <c r="B22" s="10">
        <v>44893</v>
      </c>
      <c r="C22" s="9" t="s">
        <v>48</v>
      </c>
      <c r="D22" s="41" t="s">
        <v>153</v>
      </c>
      <c r="E22" s="9"/>
      <c r="F22" s="152">
        <v>-383</v>
      </c>
      <c r="G22" s="60">
        <v>-450</v>
      </c>
      <c r="H22" s="9" t="s">
        <v>44</v>
      </c>
    </row>
    <row r="23" spans="2:9" x14ac:dyDescent="0.3">
      <c r="B23" s="10">
        <v>44892</v>
      </c>
      <c r="C23" s="9" t="s">
        <v>48</v>
      </c>
      <c r="D23" s="41" t="s">
        <v>153</v>
      </c>
      <c r="E23" s="9"/>
      <c r="F23" s="152">
        <v>-383</v>
      </c>
      <c r="G23" s="60">
        <v>-450</v>
      </c>
      <c r="H23" s="9" t="s">
        <v>54</v>
      </c>
    </row>
    <row r="24" spans="2:9" x14ac:dyDescent="0.3">
      <c r="B24" s="10">
        <v>44893</v>
      </c>
      <c r="C24" s="9" t="s">
        <v>48</v>
      </c>
      <c r="D24" s="41" t="s">
        <v>153</v>
      </c>
      <c r="E24" s="9"/>
      <c r="F24" s="152">
        <v>-383</v>
      </c>
      <c r="G24" s="60">
        <v>-450</v>
      </c>
      <c r="H24" s="9" t="s">
        <v>54</v>
      </c>
    </row>
    <row r="25" spans="2:9" x14ac:dyDescent="0.3">
      <c r="B25" s="32">
        <v>44892</v>
      </c>
      <c r="C25" s="9" t="s">
        <v>48</v>
      </c>
      <c r="D25" s="41" t="s">
        <v>153</v>
      </c>
      <c r="E25" s="36">
        <v>44678</v>
      </c>
      <c r="F25" s="153">
        <v>-765</v>
      </c>
      <c r="G25" s="58">
        <v>-900</v>
      </c>
      <c r="H25" s="35" t="s">
        <v>55</v>
      </c>
    </row>
    <row r="26" spans="2:9" x14ac:dyDescent="0.3">
      <c r="B26" s="10">
        <v>44635</v>
      </c>
      <c r="C26" s="9" t="s">
        <v>48</v>
      </c>
      <c r="D26" s="41" t="s">
        <v>153</v>
      </c>
      <c r="E26" s="33" t="s">
        <v>58</v>
      </c>
      <c r="F26" s="152">
        <v>-526.55999999999995</v>
      </c>
      <c r="G26" s="60">
        <v>-620</v>
      </c>
      <c r="H26" s="9" t="s">
        <v>57</v>
      </c>
    </row>
    <row r="27" spans="2:9" x14ac:dyDescent="0.3">
      <c r="B27" s="32">
        <v>44893</v>
      </c>
      <c r="C27" s="9" t="s">
        <v>48</v>
      </c>
      <c r="D27" s="41" t="s">
        <v>153</v>
      </c>
      <c r="E27" s="36">
        <v>44692</v>
      </c>
      <c r="F27" s="153">
        <v>-1020</v>
      </c>
      <c r="G27" s="58">
        <v>-1200</v>
      </c>
      <c r="H27" s="35" t="s">
        <v>59</v>
      </c>
    </row>
    <row r="28" spans="2:9" x14ac:dyDescent="0.3">
      <c r="B28" s="32">
        <v>44893</v>
      </c>
      <c r="C28" s="9" t="s">
        <v>37</v>
      </c>
      <c r="D28" s="43" t="s">
        <v>153</v>
      </c>
      <c r="E28" s="36" t="s">
        <v>64</v>
      </c>
      <c r="F28" s="153">
        <v>-8050</v>
      </c>
      <c r="G28" s="58">
        <v>-8050</v>
      </c>
      <c r="H28" s="35" t="s">
        <v>66</v>
      </c>
    </row>
    <row r="29" spans="2:9" x14ac:dyDescent="0.3">
      <c r="B29" s="32">
        <v>44893</v>
      </c>
      <c r="C29" s="9" t="s">
        <v>63</v>
      </c>
      <c r="D29" s="43" t="s">
        <v>153</v>
      </c>
      <c r="E29" s="33" t="s">
        <v>61</v>
      </c>
      <c r="F29" s="153">
        <v>-1197</v>
      </c>
      <c r="G29" s="58">
        <v>0</v>
      </c>
      <c r="H29" s="35" t="s">
        <v>62</v>
      </c>
    </row>
    <row r="30" spans="2:9" x14ac:dyDescent="0.3">
      <c r="B30" s="10">
        <v>44925</v>
      </c>
      <c r="C30" s="9" t="s">
        <v>48</v>
      </c>
      <c r="D30" s="41" t="s">
        <v>29</v>
      </c>
      <c r="E30" s="9" t="s">
        <v>163</v>
      </c>
      <c r="F30" s="152">
        <v>-1700</v>
      </c>
      <c r="G30" s="60">
        <v>-2000</v>
      </c>
      <c r="H30" s="9" t="s">
        <v>75</v>
      </c>
      <c r="I30" s="3"/>
    </row>
    <row r="31" spans="2:9" x14ac:dyDescent="0.3">
      <c r="B31" s="10">
        <v>44924</v>
      </c>
      <c r="C31" s="9" t="s">
        <v>37</v>
      </c>
      <c r="D31" s="43" t="s">
        <v>29</v>
      </c>
      <c r="E31" s="9" t="s">
        <v>164</v>
      </c>
      <c r="F31" s="152">
        <v>-2000</v>
      </c>
      <c r="G31" s="60">
        <v>-2000</v>
      </c>
      <c r="H31" s="9" t="s">
        <v>50</v>
      </c>
    </row>
    <row r="32" spans="2:9" x14ac:dyDescent="0.3">
      <c r="B32" s="10">
        <v>44924</v>
      </c>
      <c r="C32" s="9" t="s">
        <v>37</v>
      </c>
      <c r="D32" s="41" t="s">
        <v>29</v>
      </c>
      <c r="E32" s="9" t="s">
        <v>165</v>
      </c>
      <c r="F32" s="152">
        <v>-2000</v>
      </c>
      <c r="G32" s="60">
        <v>-2000</v>
      </c>
      <c r="H32" s="9" t="s">
        <v>73</v>
      </c>
    </row>
    <row r="33" spans="2:10" x14ac:dyDescent="0.3">
      <c r="B33" s="10">
        <v>44923</v>
      </c>
      <c r="C33" s="9" t="s">
        <v>48</v>
      </c>
      <c r="D33" s="43" t="s">
        <v>29</v>
      </c>
      <c r="E33" s="9" t="s">
        <v>166</v>
      </c>
      <c r="F33" s="152">
        <v>-2125</v>
      </c>
      <c r="G33" s="60">
        <v>-2500</v>
      </c>
      <c r="H33" s="9" t="s">
        <v>55</v>
      </c>
    </row>
    <row r="34" spans="2:10" x14ac:dyDescent="0.3">
      <c r="B34" s="10">
        <v>44924</v>
      </c>
      <c r="C34" s="9" t="s">
        <v>37</v>
      </c>
      <c r="D34" s="43" t="s">
        <v>29</v>
      </c>
      <c r="E34" s="9" t="s">
        <v>167</v>
      </c>
      <c r="F34" s="152">
        <v>-3000</v>
      </c>
      <c r="G34" s="60">
        <v>-3000</v>
      </c>
      <c r="H34" s="9" t="s">
        <v>49</v>
      </c>
    </row>
    <row r="35" spans="2:10" x14ac:dyDescent="0.3">
      <c r="B35" s="10">
        <v>44925</v>
      </c>
      <c r="C35" s="9" t="s">
        <v>48</v>
      </c>
      <c r="D35" s="9" t="s">
        <v>29</v>
      </c>
      <c r="E35" s="9" t="s">
        <v>163</v>
      </c>
      <c r="F35" s="152">
        <v>-1275</v>
      </c>
      <c r="G35" s="60">
        <v>-1500</v>
      </c>
      <c r="H35" s="9" t="s">
        <v>162</v>
      </c>
    </row>
    <row r="36" spans="2:10" x14ac:dyDescent="0.3">
      <c r="B36" s="10">
        <v>44923</v>
      </c>
      <c r="C36" s="9" t="s">
        <v>37</v>
      </c>
      <c r="D36" s="9" t="s">
        <v>29</v>
      </c>
      <c r="E36" s="9" t="s">
        <v>157</v>
      </c>
      <c r="F36" s="152">
        <v>-5010</v>
      </c>
      <c r="G36" s="60">
        <v>-5010</v>
      </c>
      <c r="H36" s="9" t="s">
        <v>158</v>
      </c>
    </row>
    <row r="37" spans="2:10" x14ac:dyDescent="0.3">
      <c r="B37" s="10">
        <v>44925</v>
      </c>
      <c r="C37" s="9" t="s">
        <v>37</v>
      </c>
      <c r="D37" s="43" t="s">
        <v>29</v>
      </c>
      <c r="E37" s="9" t="s">
        <v>168</v>
      </c>
      <c r="F37" s="152">
        <v>-2100</v>
      </c>
      <c r="G37" s="60">
        <v>-2100</v>
      </c>
      <c r="H37" s="9" t="s">
        <v>169</v>
      </c>
    </row>
    <row r="38" spans="2:10" x14ac:dyDescent="0.3">
      <c r="B38" s="10">
        <v>44925</v>
      </c>
      <c r="C38" s="9" t="s">
        <v>63</v>
      </c>
      <c r="D38" s="43" t="s">
        <v>29</v>
      </c>
      <c r="E38" s="9" t="s">
        <v>61</v>
      </c>
      <c r="F38" s="152">
        <v>-900</v>
      </c>
      <c r="G38" s="60">
        <v>0</v>
      </c>
      <c r="H38" s="9" t="s">
        <v>62</v>
      </c>
      <c r="J38" s="3"/>
    </row>
    <row r="39" spans="2:10" x14ac:dyDescent="0.3">
      <c r="B39" s="160">
        <v>44658</v>
      </c>
      <c r="C39" s="41" t="s">
        <v>37</v>
      </c>
      <c r="D39" s="43" t="s">
        <v>1</v>
      </c>
      <c r="E39" s="43"/>
      <c r="F39" s="155">
        <v>-760</v>
      </c>
      <c r="G39" s="156">
        <v>-760</v>
      </c>
      <c r="H39" s="42" t="s">
        <v>73</v>
      </c>
      <c r="J39" s="3"/>
    </row>
    <row r="40" spans="2:10" x14ac:dyDescent="0.3">
      <c r="B40" s="160">
        <v>44658</v>
      </c>
      <c r="C40" s="41" t="s">
        <v>37</v>
      </c>
      <c r="D40" s="43" t="s">
        <v>1</v>
      </c>
      <c r="E40" s="43"/>
      <c r="F40" s="155">
        <v>-760</v>
      </c>
      <c r="G40" s="156">
        <v>-760</v>
      </c>
      <c r="H40" s="42" t="s">
        <v>74</v>
      </c>
    </row>
    <row r="41" spans="2:10" x14ac:dyDescent="0.3">
      <c r="B41" s="161">
        <v>44781</v>
      </c>
      <c r="C41" s="41" t="s">
        <v>37</v>
      </c>
      <c r="D41" s="43" t="s">
        <v>1</v>
      </c>
      <c r="E41" s="43"/>
      <c r="F41" s="155">
        <v>-1520</v>
      </c>
      <c r="G41" s="156">
        <v>-1520</v>
      </c>
      <c r="H41" s="42" t="s">
        <v>74</v>
      </c>
      <c r="J41" s="3"/>
    </row>
    <row r="42" spans="2:10" x14ac:dyDescent="0.3">
      <c r="B42" s="161">
        <v>44874</v>
      </c>
      <c r="C42" s="41" t="s">
        <v>48</v>
      </c>
      <c r="D42" s="9" t="s">
        <v>1</v>
      </c>
      <c r="E42" s="43"/>
      <c r="F42" s="155">
        <v>-1530</v>
      </c>
      <c r="G42" s="156">
        <v>-1800</v>
      </c>
      <c r="H42" s="42" t="s">
        <v>75</v>
      </c>
    </row>
    <row r="43" spans="2:10" x14ac:dyDescent="0.3">
      <c r="B43" s="160">
        <v>44874</v>
      </c>
      <c r="C43" s="43" t="s">
        <v>37</v>
      </c>
      <c r="D43" s="9" t="s">
        <v>1</v>
      </c>
      <c r="E43" s="43"/>
      <c r="F43" s="157">
        <v>-900</v>
      </c>
      <c r="G43" s="158">
        <v>-900</v>
      </c>
      <c r="H43" s="41" t="s">
        <v>49</v>
      </c>
    </row>
    <row r="44" spans="2:10" x14ac:dyDescent="0.3">
      <c r="B44" s="161">
        <v>44925</v>
      </c>
      <c r="C44" s="41" t="s">
        <v>48</v>
      </c>
      <c r="D44" s="43" t="s">
        <v>1</v>
      </c>
      <c r="E44" s="43"/>
      <c r="F44" s="155">
        <v>-442</v>
      </c>
      <c r="G44" s="156">
        <v>-520</v>
      </c>
      <c r="H44" s="42" t="s">
        <v>52</v>
      </c>
    </row>
    <row r="45" spans="2:10" x14ac:dyDescent="0.3">
      <c r="B45" s="160">
        <v>44925</v>
      </c>
      <c r="C45" s="41" t="s">
        <v>37</v>
      </c>
      <c r="D45" s="9" t="s">
        <v>1</v>
      </c>
      <c r="E45" s="43"/>
      <c r="F45" s="155">
        <v>-1520</v>
      </c>
      <c r="G45" s="156">
        <v>-1520</v>
      </c>
      <c r="H45" s="42" t="s">
        <v>74</v>
      </c>
    </row>
    <row r="46" spans="2:10" x14ac:dyDescent="0.3">
      <c r="B46" s="161">
        <v>44792</v>
      </c>
      <c r="C46" s="41" t="s">
        <v>37</v>
      </c>
      <c r="D46" s="9" t="s">
        <v>1</v>
      </c>
      <c r="E46" s="43"/>
      <c r="F46" s="155">
        <v>-1400</v>
      </c>
      <c r="G46" s="156">
        <v>-1400</v>
      </c>
      <c r="H46" s="42" t="s">
        <v>77</v>
      </c>
    </row>
    <row r="47" spans="2:10" x14ac:dyDescent="0.3">
      <c r="B47" s="161">
        <v>44824</v>
      </c>
      <c r="C47" s="41" t="s">
        <v>37</v>
      </c>
      <c r="D47" s="9" t="s">
        <v>1</v>
      </c>
      <c r="E47" s="43"/>
      <c r="F47" s="155">
        <v>-1949</v>
      </c>
      <c r="G47" s="156">
        <v>-1949</v>
      </c>
      <c r="H47" s="42" t="s">
        <v>78</v>
      </c>
    </row>
    <row r="48" spans="2:10" x14ac:dyDescent="0.3">
      <c r="B48" s="161">
        <v>44874</v>
      </c>
      <c r="C48" s="41" t="s">
        <v>37</v>
      </c>
      <c r="D48" s="43" t="s">
        <v>1</v>
      </c>
      <c r="E48" s="43" t="s">
        <v>87</v>
      </c>
      <c r="F48" s="155">
        <v>-1400</v>
      </c>
      <c r="G48" s="156">
        <v>-1400</v>
      </c>
      <c r="H48" s="42" t="s">
        <v>77</v>
      </c>
    </row>
    <row r="49" spans="2:8" x14ac:dyDescent="0.3">
      <c r="B49" s="161">
        <v>44925</v>
      </c>
      <c r="C49" s="43" t="s">
        <v>48</v>
      </c>
      <c r="D49" s="9" t="s">
        <v>1</v>
      </c>
      <c r="E49" s="43" t="s">
        <v>85</v>
      </c>
      <c r="F49" s="157">
        <v>-884</v>
      </c>
      <c r="G49" s="158">
        <v>-1040</v>
      </c>
      <c r="H49" s="43" t="s">
        <v>52</v>
      </c>
    </row>
    <row r="50" spans="2:8" x14ac:dyDescent="0.3">
      <c r="B50" s="160">
        <v>44925</v>
      </c>
      <c r="C50" s="43" t="s">
        <v>48</v>
      </c>
      <c r="D50" s="9" t="s">
        <v>1</v>
      </c>
      <c r="E50" s="43" t="s">
        <v>86</v>
      </c>
      <c r="F50" s="157">
        <v>-884</v>
      </c>
      <c r="G50" s="158">
        <v>-1040</v>
      </c>
      <c r="H50" s="43" t="s">
        <v>44</v>
      </c>
    </row>
    <row r="51" spans="2:8" x14ac:dyDescent="0.3">
      <c r="B51" s="160">
        <v>44737</v>
      </c>
      <c r="C51" s="43" t="s">
        <v>37</v>
      </c>
      <c r="D51" s="9" t="s">
        <v>1</v>
      </c>
      <c r="E51" s="43"/>
      <c r="F51" s="157">
        <v>-1850</v>
      </c>
      <c r="G51" s="158">
        <v>-1850</v>
      </c>
      <c r="H51" s="43" t="s">
        <v>78</v>
      </c>
    </row>
    <row r="52" spans="2:8" x14ac:dyDescent="0.3">
      <c r="B52" s="160">
        <v>44925</v>
      </c>
      <c r="C52" s="43" t="s">
        <v>48</v>
      </c>
      <c r="D52" s="43" t="s">
        <v>1</v>
      </c>
      <c r="E52" s="43"/>
      <c r="F52" s="157">
        <v>-1460</v>
      </c>
      <c r="G52" s="158">
        <v>-1670</v>
      </c>
      <c r="H52" s="43" t="s">
        <v>88</v>
      </c>
    </row>
    <row r="53" spans="2:8" x14ac:dyDescent="0.3">
      <c r="B53" s="160">
        <v>44925</v>
      </c>
      <c r="C53" s="43" t="s">
        <v>48</v>
      </c>
      <c r="D53" s="9" t="s">
        <v>1</v>
      </c>
      <c r="E53" s="43" t="s">
        <v>89</v>
      </c>
      <c r="F53" s="157">
        <v>-884</v>
      </c>
      <c r="G53" s="158">
        <v>-1040</v>
      </c>
      <c r="H53" s="43" t="s">
        <v>54</v>
      </c>
    </row>
    <row r="54" spans="2:8" x14ac:dyDescent="0.3">
      <c r="B54" s="160">
        <v>44925</v>
      </c>
      <c r="C54" s="43" t="s">
        <v>48</v>
      </c>
      <c r="D54" s="9" t="s">
        <v>1</v>
      </c>
      <c r="E54" s="43" t="s">
        <v>90</v>
      </c>
      <c r="F54" s="157">
        <v>-680</v>
      </c>
      <c r="G54" s="158">
        <v>-800</v>
      </c>
      <c r="H54" s="43" t="s">
        <v>51</v>
      </c>
    </row>
    <row r="55" spans="2:8" x14ac:dyDescent="0.3">
      <c r="B55" s="160">
        <v>44925</v>
      </c>
      <c r="C55" s="43" t="s">
        <v>48</v>
      </c>
      <c r="D55" s="9" t="s">
        <v>1</v>
      </c>
      <c r="E55" s="43" t="s">
        <v>95</v>
      </c>
      <c r="F55" s="157">
        <v>-1190</v>
      </c>
      <c r="G55" s="158">
        <v>-1400</v>
      </c>
      <c r="H55" s="43" t="s">
        <v>88</v>
      </c>
    </row>
    <row r="56" spans="2:8" x14ac:dyDescent="0.3">
      <c r="B56" s="160">
        <v>44925</v>
      </c>
      <c r="C56" s="43" t="s">
        <v>48</v>
      </c>
      <c r="D56" s="9" t="s">
        <v>1</v>
      </c>
      <c r="E56" s="43" t="s">
        <v>96</v>
      </c>
      <c r="F56" s="157">
        <v>-884</v>
      </c>
      <c r="G56" s="158">
        <v>-1040</v>
      </c>
      <c r="H56" s="43" t="s">
        <v>54</v>
      </c>
    </row>
    <row r="57" spans="2:8" x14ac:dyDescent="0.3">
      <c r="B57" s="160">
        <v>44925</v>
      </c>
      <c r="C57" s="43" t="s">
        <v>48</v>
      </c>
      <c r="D57" s="9" t="s">
        <v>1</v>
      </c>
      <c r="E57" s="43" t="s">
        <v>98</v>
      </c>
      <c r="F57" s="157">
        <v>-884</v>
      </c>
      <c r="G57" s="158">
        <v>-1040</v>
      </c>
      <c r="H57" s="43" t="s">
        <v>99</v>
      </c>
    </row>
    <row r="58" spans="2:8" x14ac:dyDescent="0.3">
      <c r="B58" s="160">
        <v>44824</v>
      </c>
      <c r="C58" s="43" t="s">
        <v>48</v>
      </c>
      <c r="D58" s="9" t="s">
        <v>1</v>
      </c>
      <c r="E58" s="43" t="s">
        <v>101</v>
      </c>
      <c r="F58" s="157">
        <v>-680</v>
      </c>
      <c r="G58" s="158">
        <v>-800</v>
      </c>
      <c r="H58" s="43" t="s">
        <v>105</v>
      </c>
    </row>
    <row r="59" spans="2:8" x14ac:dyDescent="0.3">
      <c r="B59" s="160">
        <v>44925</v>
      </c>
      <c r="C59" s="43" t="s">
        <v>48</v>
      </c>
      <c r="D59" s="9" t="s">
        <v>1</v>
      </c>
      <c r="E59" s="43" t="s">
        <v>106</v>
      </c>
      <c r="F59" s="157">
        <v>-2027</v>
      </c>
      <c r="G59" s="158">
        <v>-2237</v>
      </c>
      <c r="H59" s="43" t="s">
        <v>109</v>
      </c>
    </row>
    <row r="60" spans="2:8" x14ac:dyDescent="0.3">
      <c r="B60" s="160">
        <v>44925</v>
      </c>
      <c r="C60" s="43" t="s">
        <v>48</v>
      </c>
      <c r="D60" s="9" t="s">
        <v>1</v>
      </c>
      <c r="E60" s="43"/>
      <c r="F60" s="157">
        <v>-884</v>
      </c>
      <c r="G60" s="158">
        <v>-1040</v>
      </c>
      <c r="H60" s="43" t="s">
        <v>52</v>
      </c>
    </row>
    <row r="61" spans="2:8" x14ac:dyDescent="0.3">
      <c r="B61" s="160">
        <v>44824</v>
      </c>
      <c r="C61" s="43" t="s">
        <v>48</v>
      </c>
      <c r="D61" s="43" t="s">
        <v>1</v>
      </c>
      <c r="E61" s="43"/>
      <c r="F61" s="157">
        <v>-1289</v>
      </c>
      <c r="G61" s="158">
        <v>-1445</v>
      </c>
      <c r="H61" s="43" t="s">
        <v>114</v>
      </c>
    </row>
    <row r="62" spans="2:8" x14ac:dyDescent="0.3">
      <c r="B62" s="160">
        <v>44925</v>
      </c>
      <c r="C62" s="43" t="s">
        <v>48</v>
      </c>
      <c r="D62" s="9" t="s">
        <v>1</v>
      </c>
      <c r="E62" s="43"/>
      <c r="F62" s="157">
        <v>-1559</v>
      </c>
      <c r="G62" s="158">
        <v>-1715</v>
      </c>
      <c r="H62" s="43" t="s">
        <v>114</v>
      </c>
    </row>
    <row r="63" spans="2:8" x14ac:dyDescent="0.3">
      <c r="B63" s="160">
        <v>44925</v>
      </c>
      <c r="C63" s="43" t="s">
        <v>48</v>
      </c>
      <c r="D63" s="9" t="s">
        <v>1</v>
      </c>
      <c r="E63" s="43" t="s">
        <v>116</v>
      </c>
      <c r="F63" s="157">
        <v>-1019</v>
      </c>
      <c r="G63" s="158">
        <v>-1175</v>
      </c>
      <c r="H63" s="43" t="s">
        <v>114</v>
      </c>
    </row>
    <row r="64" spans="2:8" x14ac:dyDescent="0.3">
      <c r="B64" s="160">
        <v>44724</v>
      </c>
      <c r="C64" s="43" t="s">
        <v>37</v>
      </c>
      <c r="D64" s="9" t="s">
        <v>1</v>
      </c>
      <c r="E64" s="43" t="s">
        <v>119</v>
      </c>
      <c r="F64" s="157">
        <v>-17876</v>
      </c>
      <c r="G64" s="158">
        <v>-17876</v>
      </c>
      <c r="H64" s="43" t="s">
        <v>118</v>
      </c>
    </row>
    <row r="65" spans="2:10" x14ac:dyDescent="0.3">
      <c r="B65" s="160">
        <v>44925</v>
      </c>
      <c r="C65" s="43" t="s">
        <v>37</v>
      </c>
      <c r="D65" s="43" t="s">
        <v>1</v>
      </c>
      <c r="E65" s="43" t="s">
        <v>126</v>
      </c>
      <c r="F65" s="157">
        <v>-3000</v>
      </c>
      <c r="G65" s="158">
        <v>-3000</v>
      </c>
      <c r="H65" s="43" t="s">
        <v>118</v>
      </c>
    </row>
    <row r="66" spans="2:10" x14ac:dyDescent="0.3">
      <c r="B66" s="160">
        <v>44824</v>
      </c>
      <c r="C66" s="43" t="s">
        <v>37</v>
      </c>
      <c r="D66" s="9" t="s">
        <v>1</v>
      </c>
      <c r="E66" s="43" t="s">
        <v>367</v>
      </c>
      <c r="F66" s="157">
        <v>-2000</v>
      </c>
      <c r="G66" s="158">
        <v>-2000</v>
      </c>
      <c r="H66" s="43" t="s">
        <v>127</v>
      </c>
    </row>
    <row r="67" spans="2:10" x14ac:dyDescent="0.3">
      <c r="B67" s="160">
        <v>44915</v>
      </c>
      <c r="C67" s="43" t="s">
        <v>37</v>
      </c>
      <c r="D67" s="9" t="s">
        <v>1</v>
      </c>
      <c r="E67" s="43" t="s">
        <v>367</v>
      </c>
      <c r="F67" s="157">
        <v>-1000</v>
      </c>
      <c r="G67" s="158">
        <v>-1000</v>
      </c>
      <c r="H67" s="43" t="s">
        <v>127</v>
      </c>
    </row>
    <row r="68" spans="2:10" x14ac:dyDescent="0.3">
      <c r="B68" s="160">
        <v>44925</v>
      </c>
      <c r="C68" s="43" t="s">
        <v>37</v>
      </c>
      <c r="D68" s="9" t="s">
        <v>1</v>
      </c>
      <c r="E68" s="43" t="s">
        <v>374</v>
      </c>
      <c r="F68" s="157">
        <v>-2000</v>
      </c>
      <c r="G68" s="158">
        <v>-2000</v>
      </c>
      <c r="H68" s="43" t="s">
        <v>129</v>
      </c>
    </row>
    <row r="69" spans="2:10" x14ac:dyDescent="0.3">
      <c r="B69" s="160">
        <v>44925</v>
      </c>
      <c r="C69" s="43" t="s">
        <v>37</v>
      </c>
      <c r="D69" s="9" t="s">
        <v>1</v>
      </c>
      <c r="E69" s="43" t="s">
        <v>373</v>
      </c>
      <c r="F69" s="157">
        <v>-1000</v>
      </c>
      <c r="G69" s="158">
        <v>-1000</v>
      </c>
      <c r="H69" s="43" t="s">
        <v>130</v>
      </c>
    </row>
    <row r="70" spans="2:10" x14ac:dyDescent="0.3">
      <c r="B70" s="160">
        <v>44925</v>
      </c>
      <c r="C70" s="43" t="s">
        <v>48</v>
      </c>
      <c r="D70" s="9" t="s">
        <v>1</v>
      </c>
      <c r="E70" s="43" t="s">
        <v>131</v>
      </c>
      <c r="F70" s="157">
        <v>-3960</v>
      </c>
      <c r="G70" s="158">
        <v>-4658</v>
      </c>
      <c r="H70" s="43" t="s">
        <v>52</v>
      </c>
    </row>
    <row r="71" spans="2:10" x14ac:dyDescent="0.3">
      <c r="B71" s="160">
        <v>44925</v>
      </c>
      <c r="C71" s="43" t="s">
        <v>37</v>
      </c>
      <c r="D71" s="9" t="s">
        <v>1</v>
      </c>
      <c r="E71" s="43" t="s">
        <v>133</v>
      </c>
      <c r="F71" s="157">
        <v>-2200</v>
      </c>
      <c r="G71" s="158">
        <v>-2200</v>
      </c>
      <c r="H71" s="43" t="s">
        <v>130</v>
      </c>
    </row>
    <row r="72" spans="2:10" x14ac:dyDescent="0.3">
      <c r="B72" s="160">
        <v>44925</v>
      </c>
      <c r="C72" s="43" t="s">
        <v>37</v>
      </c>
      <c r="D72" s="9" t="s">
        <v>1</v>
      </c>
      <c r="E72" s="43" t="s">
        <v>370</v>
      </c>
      <c r="F72" s="157">
        <v>-200</v>
      </c>
      <c r="G72" s="158">
        <v>-200</v>
      </c>
      <c r="H72" s="43" t="s">
        <v>130</v>
      </c>
    </row>
    <row r="73" spans="2:10" x14ac:dyDescent="0.3">
      <c r="B73" s="160">
        <v>44925</v>
      </c>
      <c r="C73" s="43" t="s">
        <v>37</v>
      </c>
      <c r="D73" s="9" t="s">
        <v>1</v>
      </c>
      <c r="E73" s="43" t="s">
        <v>137</v>
      </c>
      <c r="F73" s="157">
        <v>-491</v>
      </c>
      <c r="G73" s="158">
        <v>-491</v>
      </c>
      <c r="H73" s="43" t="s">
        <v>127</v>
      </c>
    </row>
    <row r="74" spans="2:10" x14ac:dyDescent="0.3">
      <c r="B74" s="10">
        <v>44773</v>
      </c>
      <c r="C74" s="9" t="s">
        <v>37</v>
      </c>
      <c r="D74" s="41" t="s">
        <v>1</v>
      </c>
      <c r="E74" s="9" t="s">
        <v>136</v>
      </c>
      <c r="F74" s="152">
        <v>-1000</v>
      </c>
      <c r="G74" s="60">
        <v>-1000</v>
      </c>
      <c r="H74" s="9" t="s">
        <v>130</v>
      </c>
    </row>
    <row r="75" spans="2:10" x14ac:dyDescent="0.3">
      <c r="B75" s="160">
        <v>44925</v>
      </c>
      <c r="C75" s="43" t="s">
        <v>37</v>
      </c>
      <c r="D75" s="41" t="s">
        <v>1</v>
      </c>
      <c r="E75" s="43" t="s">
        <v>141</v>
      </c>
      <c r="F75" s="157">
        <v>-1000</v>
      </c>
      <c r="G75" s="158">
        <v>-1000</v>
      </c>
      <c r="H75" s="43" t="s">
        <v>127</v>
      </c>
    </row>
    <row r="76" spans="2:10" x14ac:dyDescent="0.3">
      <c r="B76" s="160">
        <v>44925</v>
      </c>
      <c r="C76" s="43" t="s">
        <v>37</v>
      </c>
      <c r="D76" s="41" t="s">
        <v>1</v>
      </c>
      <c r="E76" s="43" t="s">
        <v>142</v>
      </c>
      <c r="F76" s="157">
        <v>-1300</v>
      </c>
      <c r="G76" s="158">
        <v>-1300</v>
      </c>
      <c r="H76" s="43" t="s">
        <v>129</v>
      </c>
    </row>
    <row r="77" spans="2:10" x14ac:dyDescent="0.3">
      <c r="B77" s="160">
        <v>44928</v>
      </c>
      <c r="C77" s="43" t="s">
        <v>63</v>
      </c>
      <c r="D77" s="41" t="s">
        <v>1</v>
      </c>
      <c r="E77" s="43" t="s">
        <v>61</v>
      </c>
      <c r="F77" s="157">
        <v>-3320</v>
      </c>
      <c r="G77" s="158">
        <v>0</v>
      </c>
      <c r="H77" s="43" t="s">
        <v>62</v>
      </c>
      <c r="I77" s="3"/>
    </row>
    <row r="78" spans="2:10" ht="14.4" customHeight="1" x14ac:dyDescent="0.3">
      <c r="B78" s="32"/>
      <c r="C78" s="33" t="s">
        <v>170</v>
      </c>
      <c r="D78" s="41" t="s">
        <v>362</v>
      </c>
      <c r="E78" s="33"/>
      <c r="F78" s="153">
        <v>-7500</v>
      </c>
      <c r="G78" s="58">
        <v>-7500</v>
      </c>
      <c r="H78" s="35" t="s">
        <v>52</v>
      </c>
      <c r="I78" s="3"/>
      <c r="J78" s="3"/>
    </row>
    <row r="79" spans="2:10" ht="14.4" customHeight="1" x14ac:dyDescent="0.3">
      <c r="B79" s="32">
        <v>44824</v>
      </c>
      <c r="C79" s="33" t="s">
        <v>173</v>
      </c>
      <c r="D79" s="41" t="s">
        <v>362</v>
      </c>
      <c r="E79" s="33" t="s">
        <v>171</v>
      </c>
      <c r="F79" s="154">
        <v>-200</v>
      </c>
      <c r="G79" s="59">
        <v>-200</v>
      </c>
      <c r="H79" s="33" t="s">
        <v>127</v>
      </c>
    </row>
    <row r="80" spans="2:10" ht="14.4" customHeight="1" x14ac:dyDescent="0.3">
      <c r="B80" s="32"/>
      <c r="C80" s="33" t="s">
        <v>174</v>
      </c>
      <c r="D80" s="41" t="s">
        <v>362</v>
      </c>
      <c r="E80" s="33" t="s">
        <v>172</v>
      </c>
      <c r="F80" s="153">
        <v>-800</v>
      </c>
      <c r="G80" s="58">
        <v>-800</v>
      </c>
      <c r="H80" s="35" t="s">
        <v>130</v>
      </c>
    </row>
    <row r="81" spans="2:8" x14ac:dyDescent="0.3">
      <c r="B81" s="10">
        <v>44773</v>
      </c>
      <c r="C81" s="9" t="s">
        <v>177</v>
      </c>
      <c r="D81" s="41" t="s">
        <v>362</v>
      </c>
      <c r="E81" s="9" t="s">
        <v>176</v>
      </c>
      <c r="F81" s="152">
        <v>-800</v>
      </c>
      <c r="G81" s="60">
        <v>-800</v>
      </c>
      <c r="H81" s="9" t="s">
        <v>130</v>
      </c>
    </row>
    <row r="82" spans="2:8" x14ac:dyDescent="0.3">
      <c r="B82" s="10"/>
      <c r="C82" s="9" t="s">
        <v>179</v>
      </c>
      <c r="D82" s="41" t="s">
        <v>362</v>
      </c>
      <c r="E82" s="9" t="s">
        <v>178</v>
      </c>
      <c r="F82" s="152">
        <v>-600</v>
      </c>
      <c r="G82" s="60">
        <v>-600</v>
      </c>
      <c r="H82" s="9" t="s">
        <v>160</v>
      </c>
    </row>
    <row r="83" spans="2:8" x14ac:dyDescent="0.3">
      <c r="B83" s="10"/>
      <c r="C83" s="9" t="s">
        <v>181</v>
      </c>
      <c r="D83" s="41" t="s">
        <v>362</v>
      </c>
      <c r="E83" s="9" t="s">
        <v>180</v>
      </c>
      <c r="F83" s="152">
        <v>-600</v>
      </c>
      <c r="G83" s="60">
        <v>-600</v>
      </c>
      <c r="H83" s="9" t="s">
        <v>160</v>
      </c>
    </row>
    <row r="84" spans="2:8" x14ac:dyDescent="0.3">
      <c r="B84" s="10">
        <v>44923</v>
      </c>
      <c r="C84" s="9" t="s">
        <v>183</v>
      </c>
      <c r="D84" s="41" t="s">
        <v>362</v>
      </c>
      <c r="E84" s="9" t="s">
        <v>182</v>
      </c>
      <c r="F84" s="152">
        <v>-800</v>
      </c>
      <c r="G84" s="60">
        <v>-800</v>
      </c>
      <c r="H84" s="9" t="s">
        <v>147</v>
      </c>
    </row>
    <row r="85" spans="2:8" x14ac:dyDescent="0.3">
      <c r="B85" s="10">
        <v>44923</v>
      </c>
      <c r="C85" s="9" t="s">
        <v>185</v>
      </c>
      <c r="D85" s="41" t="s">
        <v>362</v>
      </c>
      <c r="E85" s="9" t="s">
        <v>184</v>
      </c>
      <c r="F85" s="152">
        <v>-600</v>
      </c>
      <c r="G85" s="60">
        <v>-600</v>
      </c>
      <c r="H85" s="9" t="s">
        <v>147</v>
      </c>
    </row>
    <row r="86" spans="2:8" x14ac:dyDescent="0.3">
      <c r="B86" s="10">
        <v>44925</v>
      </c>
      <c r="C86" s="9" t="s">
        <v>186</v>
      </c>
      <c r="D86" s="41" t="s">
        <v>362</v>
      </c>
      <c r="E86" s="9" t="s">
        <v>206</v>
      </c>
      <c r="F86" s="152">
        <v>-600</v>
      </c>
      <c r="G86" s="60">
        <v>-600</v>
      </c>
      <c r="H86" s="9" t="s">
        <v>118</v>
      </c>
    </row>
    <row r="87" spans="2:8" x14ac:dyDescent="0.3">
      <c r="B87" s="10"/>
      <c r="C87" s="9" t="s">
        <v>187</v>
      </c>
      <c r="D87" s="41" t="s">
        <v>362</v>
      </c>
      <c r="E87" s="9" t="s">
        <v>188</v>
      </c>
      <c r="F87" s="152">
        <v>-600</v>
      </c>
      <c r="G87" s="60">
        <v>-600</v>
      </c>
      <c r="H87" s="9" t="s">
        <v>150</v>
      </c>
    </row>
    <row r="88" spans="2:8" x14ac:dyDescent="0.3">
      <c r="B88" s="160">
        <v>44923</v>
      </c>
      <c r="C88" s="9" t="s">
        <v>190</v>
      </c>
      <c r="D88" s="41" t="s">
        <v>362</v>
      </c>
      <c r="E88" s="9" t="s">
        <v>189</v>
      </c>
      <c r="F88" s="152">
        <v>-1000</v>
      </c>
      <c r="G88" s="60">
        <v>-1000</v>
      </c>
      <c r="H88" s="9" t="s">
        <v>147</v>
      </c>
    </row>
    <row r="89" spans="2:8" x14ac:dyDescent="0.3">
      <c r="B89" s="160">
        <v>44773</v>
      </c>
      <c r="C89" s="9" t="s">
        <v>192</v>
      </c>
      <c r="D89" s="41" t="s">
        <v>362</v>
      </c>
      <c r="E89" s="9" t="s">
        <v>191</v>
      </c>
      <c r="F89" s="152">
        <v>-600</v>
      </c>
      <c r="G89" s="60">
        <v>-600</v>
      </c>
      <c r="H89" s="9" t="s">
        <v>130</v>
      </c>
    </row>
    <row r="90" spans="2:8" x14ac:dyDescent="0.3">
      <c r="B90" s="160">
        <v>44724</v>
      </c>
      <c r="C90" s="9" t="s">
        <v>194</v>
      </c>
      <c r="D90" s="41" t="s">
        <v>362</v>
      </c>
      <c r="E90" s="9" t="s">
        <v>193</v>
      </c>
      <c r="F90" s="152">
        <v>-1800</v>
      </c>
      <c r="G90" s="60">
        <v>-1800</v>
      </c>
      <c r="H90" s="9" t="s">
        <v>127</v>
      </c>
    </row>
    <row r="91" spans="2:8" x14ac:dyDescent="0.3">
      <c r="B91" s="160">
        <v>44724</v>
      </c>
      <c r="C91" s="9" t="s">
        <v>195</v>
      </c>
      <c r="D91" s="41" t="s">
        <v>362</v>
      </c>
      <c r="E91" s="9" t="s">
        <v>196</v>
      </c>
      <c r="F91" s="152">
        <v>-1000</v>
      </c>
      <c r="G91" s="60">
        <v>-1000</v>
      </c>
      <c r="H91" s="9" t="s">
        <v>127</v>
      </c>
    </row>
    <row r="92" spans="2:8" x14ac:dyDescent="0.3">
      <c r="B92" s="160">
        <v>44724</v>
      </c>
      <c r="C92" s="9" t="s">
        <v>197</v>
      </c>
      <c r="D92" s="41" t="s">
        <v>362</v>
      </c>
      <c r="E92" s="9" t="s">
        <v>207</v>
      </c>
      <c r="F92" s="152">
        <v>-1500</v>
      </c>
      <c r="G92" s="60">
        <v>-1500</v>
      </c>
      <c r="H92" s="9" t="s">
        <v>118</v>
      </c>
    </row>
    <row r="93" spans="2:8" x14ac:dyDescent="0.3">
      <c r="B93" s="160">
        <v>44773</v>
      </c>
      <c r="C93" s="9" t="s">
        <v>198</v>
      </c>
      <c r="D93" s="41" t="s">
        <v>362</v>
      </c>
      <c r="E93" s="9" t="s">
        <v>208</v>
      </c>
      <c r="F93" s="157">
        <v>-1000</v>
      </c>
      <c r="G93" s="158">
        <v>-1000</v>
      </c>
      <c r="H93" s="9" t="s">
        <v>130</v>
      </c>
    </row>
    <row r="94" spans="2:8" x14ac:dyDescent="0.3">
      <c r="B94" s="43"/>
      <c r="C94" s="9" t="s">
        <v>200</v>
      </c>
      <c r="D94" s="41" t="s">
        <v>362</v>
      </c>
      <c r="E94" s="9" t="s">
        <v>201</v>
      </c>
      <c r="F94" s="157">
        <v>-800</v>
      </c>
      <c r="G94" s="158">
        <v>-800</v>
      </c>
      <c r="H94" s="9" t="s">
        <v>150</v>
      </c>
    </row>
    <row r="95" spans="2:8" x14ac:dyDescent="0.3">
      <c r="B95" s="160">
        <v>44750</v>
      </c>
      <c r="C95" s="9" t="s">
        <v>218</v>
      </c>
      <c r="D95" s="41" t="s">
        <v>362</v>
      </c>
      <c r="E95" s="9" t="s">
        <v>199</v>
      </c>
      <c r="F95" s="157">
        <v>-2500</v>
      </c>
      <c r="G95" s="158">
        <v>-2500</v>
      </c>
      <c r="H95" s="9" t="s">
        <v>127</v>
      </c>
    </row>
    <row r="96" spans="2:8" x14ac:dyDescent="0.3">
      <c r="B96" s="43"/>
      <c r="C96" s="9" t="s">
        <v>202</v>
      </c>
      <c r="D96" s="41" t="s">
        <v>362</v>
      </c>
      <c r="E96" s="9" t="s">
        <v>209</v>
      </c>
      <c r="F96" s="157">
        <v>-1500</v>
      </c>
      <c r="G96" s="158">
        <v>-1500</v>
      </c>
      <c r="H96" s="9" t="s">
        <v>203</v>
      </c>
    </row>
    <row r="97" spans="2:9" x14ac:dyDescent="0.3">
      <c r="B97" s="43"/>
      <c r="C97" s="9" t="s">
        <v>204</v>
      </c>
      <c r="D97" s="41" t="s">
        <v>362</v>
      </c>
      <c r="E97" s="9" t="s">
        <v>210</v>
      </c>
      <c r="F97" s="157">
        <v>-3000</v>
      </c>
      <c r="G97" s="158">
        <v>-3000</v>
      </c>
      <c r="H97" s="9" t="s">
        <v>129</v>
      </c>
    </row>
    <row r="98" spans="2:9" x14ac:dyDescent="0.3">
      <c r="B98" s="43"/>
      <c r="C98" s="9" t="s">
        <v>214</v>
      </c>
      <c r="D98" s="41" t="s">
        <v>362</v>
      </c>
      <c r="E98" s="9" t="s">
        <v>205</v>
      </c>
      <c r="F98" s="157">
        <v>-800</v>
      </c>
      <c r="G98" s="158">
        <v>-800</v>
      </c>
      <c r="H98" s="9" t="s">
        <v>127</v>
      </c>
    </row>
    <row r="99" spans="2:9" x14ac:dyDescent="0.3">
      <c r="B99" s="160">
        <v>44925</v>
      </c>
      <c r="C99" s="9" t="s">
        <v>212</v>
      </c>
      <c r="D99" s="41" t="s">
        <v>362</v>
      </c>
      <c r="E99" s="9" t="s">
        <v>211</v>
      </c>
      <c r="F99" s="157">
        <v>-600</v>
      </c>
      <c r="G99" s="158">
        <v>-600</v>
      </c>
      <c r="H99" s="9" t="s">
        <v>118</v>
      </c>
    </row>
    <row r="100" spans="2:9" x14ac:dyDescent="0.3">
      <c r="B100" s="43"/>
      <c r="C100" s="9" t="s">
        <v>215</v>
      </c>
      <c r="D100" s="41" t="s">
        <v>362</v>
      </c>
      <c r="E100" s="9" t="s">
        <v>213</v>
      </c>
      <c r="F100" s="157">
        <v>-800</v>
      </c>
      <c r="G100" s="158">
        <v>-800</v>
      </c>
      <c r="H100" s="9" t="s">
        <v>203</v>
      </c>
      <c r="I100" s="3"/>
    </row>
    <row r="101" spans="2:9" ht="21" x14ac:dyDescent="0.3">
      <c r="C101" s="1" t="s">
        <v>375</v>
      </c>
      <c r="G101" s="50">
        <f>SUM(G2:G100)</f>
        <v>-180258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2" max="2" width="10.109375" style="40" bestFit="1" customWidth="1"/>
    <col min="3" max="3" width="14.21875" style="40" bestFit="1" customWidth="1"/>
    <col min="4" max="4" width="14.21875" style="40" customWidth="1"/>
    <col min="5" max="5" width="35" bestFit="1" customWidth="1"/>
    <col min="6" max="6" width="48.44140625" bestFit="1" customWidth="1"/>
    <col min="7" max="7" width="18.21875" bestFit="1" customWidth="1"/>
    <col min="8" max="8" width="17.44140625" bestFit="1" customWidth="1"/>
    <col min="10" max="10" width="8.88671875" style="40"/>
    <col min="12" max="12" width="11.88671875" bestFit="1" customWidth="1"/>
  </cols>
  <sheetData>
    <row r="1" spans="2:12" x14ac:dyDescent="0.3">
      <c r="B1" s="55" t="s">
        <v>0</v>
      </c>
      <c r="C1" s="55" t="s">
        <v>9</v>
      </c>
      <c r="D1" s="55" t="s">
        <v>217</v>
      </c>
      <c r="E1" s="55" t="s">
        <v>175</v>
      </c>
      <c r="F1" s="55" t="s">
        <v>24</v>
      </c>
      <c r="G1" s="55" t="s">
        <v>26</v>
      </c>
      <c r="H1" s="55" t="s">
        <v>22</v>
      </c>
      <c r="I1" s="55" t="s">
        <v>4</v>
      </c>
      <c r="J1" s="55" t="s">
        <v>27</v>
      </c>
    </row>
    <row r="2" spans="2:12" x14ac:dyDescent="0.3">
      <c r="B2" s="167"/>
      <c r="C2" s="167">
        <v>44562</v>
      </c>
      <c r="D2" s="167"/>
      <c r="E2" s="56"/>
      <c r="F2" s="56" t="s">
        <v>170</v>
      </c>
      <c r="G2" s="58">
        <v>-7500</v>
      </c>
      <c r="H2" s="57" t="s">
        <v>52</v>
      </c>
      <c r="I2" s="53"/>
      <c r="J2" s="53"/>
    </row>
    <row r="3" spans="2:12" x14ac:dyDescent="0.3">
      <c r="B3" s="32">
        <v>44824</v>
      </c>
      <c r="C3" s="32">
        <v>44743</v>
      </c>
      <c r="D3" s="32"/>
      <c r="E3" s="33" t="s">
        <v>171</v>
      </c>
      <c r="F3" s="33" t="s">
        <v>173</v>
      </c>
      <c r="G3" s="59">
        <v>-200</v>
      </c>
      <c r="H3" s="33" t="s">
        <v>127</v>
      </c>
      <c r="I3" s="33"/>
      <c r="J3" s="9" t="s">
        <v>67</v>
      </c>
      <c r="L3" s="25"/>
    </row>
    <row r="4" spans="2:12" ht="14.4" customHeight="1" x14ac:dyDescent="0.3">
      <c r="B4" s="167"/>
      <c r="C4" s="167">
        <v>44743</v>
      </c>
      <c r="D4" s="167"/>
      <c r="E4" s="56" t="s">
        <v>172</v>
      </c>
      <c r="F4" s="56" t="s">
        <v>174</v>
      </c>
      <c r="G4" s="58">
        <v>-800</v>
      </c>
      <c r="H4" s="57" t="s">
        <v>130</v>
      </c>
      <c r="I4" s="56"/>
      <c r="J4" s="53"/>
      <c r="L4" s="25"/>
    </row>
    <row r="5" spans="2:12" x14ac:dyDescent="0.3">
      <c r="B5" s="12">
        <v>44562</v>
      </c>
      <c r="C5" s="12">
        <v>44562</v>
      </c>
      <c r="D5" s="12"/>
      <c r="E5" s="7"/>
      <c r="F5" s="7" t="s">
        <v>36</v>
      </c>
      <c r="G5" s="60">
        <v>10000</v>
      </c>
      <c r="H5" s="7" t="s">
        <v>35</v>
      </c>
      <c r="I5" s="7" t="s">
        <v>34</v>
      </c>
      <c r="J5" s="7" t="s">
        <v>67</v>
      </c>
      <c r="L5" s="26"/>
    </row>
    <row r="6" spans="2:12" x14ac:dyDescent="0.3">
      <c r="B6" s="10">
        <v>44773</v>
      </c>
      <c r="C6" s="10">
        <v>44569</v>
      </c>
      <c r="D6" s="10" t="s">
        <v>76</v>
      </c>
      <c r="E6" s="9" t="s">
        <v>176</v>
      </c>
      <c r="F6" s="9" t="s">
        <v>177</v>
      </c>
      <c r="G6" s="60">
        <v>-800</v>
      </c>
      <c r="H6" s="9" t="s">
        <v>130</v>
      </c>
      <c r="I6" s="9" t="s">
        <v>37</v>
      </c>
      <c r="J6" s="9" t="s">
        <v>67</v>
      </c>
      <c r="L6" s="25"/>
    </row>
    <row r="7" spans="2:12" x14ac:dyDescent="0.3">
      <c r="B7" s="168"/>
      <c r="C7" s="168"/>
      <c r="D7" s="168"/>
      <c r="E7" s="53" t="s">
        <v>178</v>
      </c>
      <c r="F7" s="53" t="s">
        <v>179</v>
      </c>
      <c r="G7" s="60">
        <v>-600</v>
      </c>
      <c r="H7" s="53" t="s">
        <v>160</v>
      </c>
      <c r="I7" s="53" t="s">
        <v>37</v>
      </c>
      <c r="J7" s="53"/>
      <c r="L7" s="25"/>
    </row>
    <row r="8" spans="2:12" x14ac:dyDescent="0.3">
      <c r="B8" s="168"/>
      <c r="C8" s="168"/>
      <c r="D8" s="168"/>
      <c r="E8" s="53" t="s">
        <v>180</v>
      </c>
      <c r="F8" s="53" t="s">
        <v>181</v>
      </c>
      <c r="G8" s="60">
        <v>-600</v>
      </c>
      <c r="H8" s="53" t="s">
        <v>160</v>
      </c>
      <c r="I8" s="53" t="s">
        <v>37</v>
      </c>
      <c r="J8" s="53"/>
      <c r="L8" s="25"/>
    </row>
    <row r="9" spans="2:12" x14ac:dyDescent="0.3">
      <c r="B9" s="10">
        <v>44923</v>
      </c>
      <c r="C9" s="10">
        <v>44611</v>
      </c>
      <c r="D9" s="10" t="s">
        <v>100</v>
      </c>
      <c r="E9" s="9" t="s">
        <v>182</v>
      </c>
      <c r="F9" s="9" t="s">
        <v>183</v>
      </c>
      <c r="G9" s="60">
        <v>-800</v>
      </c>
      <c r="H9" s="9" t="s">
        <v>147</v>
      </c>
      <c r="I9" s="9" t="s">
        <v>37</v>
      </c>
      <c r="J9" s="9" t="s">
        <v>67</v>
      </c>
      <c r="L9" s="25"/>
    </row>
    <row r="10" spans="2:12" x14ac:dyDescent="0.3">
      <c r="B10" s="10">
        <v>44923</v>
      </c>
      <c r="C10" s="10">
        <v>44620</v>
      </c>
      <c r="D10" s="10" t="s">
        <v>100</v>
      </c>
      <c r="E10" s="9" t="s">
        <v>184</v>
      </c>
      <c r="F10" s="9" t="s">
        <v>185</v>
      </c>
      <c r="G10" s="60">
        <v>-600</v>
      </c>
      <c r="H10" s="9" t="s">
        <v>147</v>
      </c>
      <c r="I10" s="9" t="s">
        <v>37</v>
      </c>
      <c r="J10" s="9" t="s">
        <v>67</v>
      </c>
      <c r="L10" s="25"/>
    </row>
    <row r="11" spans="2:12" x14ac:dyDescent="0.3">
      <c r="B11" s="10">
        <v>44925</v>
      </c>
      <c r="C11" s="10">
        <v>44639</v>
      </c>
      <c r="D11" s="10"/>
      <c r="E11" s="9" t="s">
        <v>206</v>
      </c>
      <c r="F11" s="9" t="s">
        <v>186</v>
      </c>
      <c r="G11" s="60">
        <v>-600</v>
      </c>
      <c r="H11" s="9" t="s">
        <v>118</v>
      </c>
      <c r="I11" s="9" t="s">
        <v>37</v>
      </c>
      <c r="J11" s="9" t="s">
        <v>67</v>
      </c>
      <c r="L11" s="25"/>
    </row>
    <row r="12" spans="2:12" x14ac:dyDescent="0.3">
      <c r="B12" s="168"/>
      <c r="C12" s="168"/>
      <c r="D12" s="168" t="s">
        <v>257</v>
      </c>
      <c r="E12" s="53" t="s">
        <v>188</v>
      </c>
      <c r="F12" s="53" t="s">
        <v>187</v>
      </c>
      <c r="G12" s="60">
        <v>-600</v>
      </c>
      <c r="H12" s="53" t="s">
        <v>150</v>
      </c>
      <c r="I12" s="53" t="s">
        <v>37</v>
      </c>
      <c r="J12" s="53"/>
      <c r="L12" s="25"/>
    </row>
    <row r="13" spans="2:12" x14ac:dyDescent="0.3">
      <c r="B13" s="169">
        <v>44923</v>
      </c>
      <c r="C13" s="169">
        <v>44646</v>
      </c>
      <c r="D13" s="169" t="s">
        <v>100</v>
      </c>
      <c r="E13" s="9" t="s">
        <v>189</v>
      </c>
      <c r="F13" s="9" t="s">
        <v>190</v>
      </c>
      <c r="G13" s="60">
        <v>-1000</v>
      </c>
      <c r="H13" s="9" t="s">
        <v>147</v>
      </c>
      <c r="I13" s="9" t="s">
        <v>37</v>
      </c>
      <c r="J13" s="9" t="s">
        <v>67</v>
      </c>
      <c r="L13" s="25"/>
    </row>
    <row r="14" spans="2:12" x14ac:dyDescent="0.3">
      <c r="B14" s="169">
        <v>44773</v>
      </c>
      <c r="C14" s="169">
        <v>44650</v>
      </c>
      <c r="D14" s="169" t="s">
        <v>76</v>
      </c>
      <c r="E14" s="9" t="s">
        <v>191</v>
      </c>
      <c r="F14" s="9" t="s">
        <v>192</v>
      </c>
      <c r="G14" s="60">
        <v>-600</v>
      </c>
      <c r="H14" s="9" t="s">
        <v>130</v>
      </c>
      <c r="I14" s="9" t="s">
        <v>37</v>
      </c>
      <c r="J14" s="9" t="s">
        <v>67</v>
      </c>
      <c r="L14" s="25"/>
    </row>
    <row r="15" spans="2:12" x14ac:dyDescent="0.3">
      <c r="B15" s="169">
        <v>44724</v>
      </c>
      <c r="C15" s="169">
        <v>44652</v>
      </c>
      <c r="D15" s="169" t="s">
        <v>84</v>
      </c>
      <c r="E15" s="9" t="s">
        <v>193</v>
      </c>
      <c r="F15" s="9" t="s">
        <v>194</v>
      </c>
      <c r="G15" s="60">
        <v>-1800</v>
      </c>
      <c r="H15" s="9" t="s">
        <v>127</v>
      </c>
      <c r="I15" s="9" t="s">
        <v>37</v>
      </c>
      <c r="J15" s="9" t="s">
        <v>67</v>
      </c>
      <c r="L15" s="25"/>
    </row>
    <row r="16" spans="2:12" x14ac:dyDescent="0.3">
      <c r="B16" s="169">
        <v>44724</v>
      </c>
      <c r="C16" s="169">
        <v>44653</v>
      </c>
      <c r="D16" s="169" t="s">
        <v>84</v>
      </c>
      <c r="E16" s="9" t="s">
        <v>196</v>
      </c>
      <c r="F16" s="9" t="s">
        <v>195</v>
      </c>
      <c r="G16" s="60">
        <v>-1000</v>
      </c>
      <c r="H16" s="9" t="s">
        <v>127</v>
      </c>
      <c r="I16" s="9" t="s">
        <v>37</v>
      </c>
      <c r="J16" s="9" t="s">
        <v>67</v>
      </c>
      <c r="L16" s="25"/>
    </row>
    <row r="17" spans="2:12" x14ac:dyDescent="0.3">
      <c r="B17" s="169">
        <v>44724</v>
      </c>
      <c r="C17" s="169">
        <v>44672</v>
      </c>
      <c r="D17" s="169"/>
      <c r="E17" s="9" t="s">
        <v>207</v>
      </c>
      <c r="F17" s="9" t="s">
        <v>197</v>
      </c>
      <c r="G17" s="60">
        <v>-1500</v>
      </c>
      <c r="H17" s="9" t="s">
        <v>118</v>
      </c>
      <c r="I17" s="9" t="s">
        <v>37</v>
      </c>
      <c r="J17" s="9" t="s">
        <v>67</v>
      </c>
      <c r="L17" s="25"/>
    </row>
    <row r="18" spans="2:12" x14ac:dyDescent="0.3">
      <c r="B18" s="169">
        <v>44773</v>
      </c>
      <c r="C18" s="169">
        <v>44674</v>
      </c>
      <c r="D18" s="170" t="s">
        <v>76</v>
      </c>
      <c r="E18" s="9" t="s">
        <v>208</v>
      </c>
      <c r="F18" s="9" t="s">
        <v>198</v>
      </c>
      <c r="G18" s="158">
        <v>-1000</v>
      </c>
      <c r="H18" s="9" t="s">
        <v>130</v>
      </c>
      <c r="I18" s="9" t="s">
        <v>37</v>
      </c>
      <c r="J18" s="170" t="s">
        <v>67</v>
      </c>
      <c r="L18" s="25"/>
    </row>
    <row r="19" spans="2:12" x14ac:dyDescent="0.3">
      <c r="B19" s="171"/>
      <c r="C19" s="171"/>
      <c r="D19" s="171" t="s">
        <v>257</v>
      </c>
      <c r="E19" s="53" t="s">
        <v>201</v>
      </c>
      <c r="F19" s="53" t="s">
        <v>200</v>
      </c>
      <c r="G19" s="158">
        <v>-800</v>
      </c>
      <c r="H19" s="53" t="s">
        <v>150</v>
      </c>
      <c r="I19" s="53" t="s">
        <v>37</v>
      </c>
      <c r="J19" s="171"/>
      <c r="L19" s="25"/>
    </row>
    <row r="20" spans="2:12" x14ac:dyDescent="0.3">
      <c r="B20" s="169">
        <v>44750</v>
      </c>
      <c r="C20" s="169">
        <v>44688</v>
      </c>
      <c r="D20" s="170"/>
      <c r="E20" s="9" t="s">
        <v>199</v>
      </c>
      <c r="F20" s="9" t="s">
        <v>218</v>
      </c>
      <c r="G20" s="158">
        <v>-2500</v>
      </c>
      <c r="H20" s="9" t="s">
        <v>127</v>
      </c>
      <c r="I20" s="9" t="s">
        <v>37</v>
      </c>
      <c r="J20" s="170" t="s">
        <v>67</v>
      </c>
      <c r="L20" s="25"/>
    </row>
    <row r="21" spans="2:12" x14ac:dyDescent="0.3">
      <c r="B21" s="171"/>
      <c r="C21" s="171"/>
      <c r="D21" s="171" t="s">
        <v>255</v>
      </c>
      <c r="E21" s="53" t="s">
        <v>209</v>
      </c>
      <c r="F21" s="53" t="s">
        <v>202</v>
      </c>
      <c r="G21" s="158">
        <v>-1500</v>
      </c>
      <c r="H21" s="53" t="s">
        <v>203</v>
      </c>
      <c r="I21" s="53" t="s">
        <v>37</v>
      </c>
      <c r="J21" s="171"/>
      <c r="L21" s="25"/>
    </row>
    <row r="22" spans="2:12" x14ac:dyDescent="0.3">
      <c r="B22" s="171"/>
      <c r="C22" s="171"/>
      <c r="D22" s="171"/>
      <c r="E22" s="53" t="s">
        <v>210</v>
      </c>
      <c r="F22" s="53" t="s">
        <v>204</v>
      </c>
      <c r="G22" s="158">
        <v>-3000</v>
      </c>
      <c r="H22" s="53" t="s">
        <v>129</v>
      </c>
      <c r="I22" s="53" t="s">
        <v>37</v>
      </c>
      <c r="J22" s="171"/>
      <c r="L22" s="25"/>
    </row>
    <row r="23" spans="2:12" x14ac:dyDescent="0.3">
      <c r="B23" s="171"/>
      <c r="C23" s="171"/>
      <c r="D23" s="171"/>
      <c r="E23" s="53" t="s">
        <v>205</v>
      </c>
      <c r="F23" s="53" t="s">
        <v>214</v>
      </c>
      <c r="G23" s="158">
        <v>-800</v>
      </c>
      <c r="H23" s="53" t="s">
        <v>127</v>
      </c>
      <c r="I23" s="53" t="s">
        <v>37</v>
      </c>
      <c r="J23" s="171"/>
      <c r="L23" s="25"/>
    </row>
    <row r="24" spans="2:12" x14ac:dyDescent="0.3">
      <c r="B24" s="169">
        <v>44925</v>
      </c>
      <c r="C24" s="169">
        <v>44870</v>
      </c>
      <c r="D24" s="170"/>
      <c r="E24" s="9" t="s">
        <v>211</v>
      </c>
      <c r="F24" s="9" t="s">
        <v>212</v>
      </c>
      <c r="G24" s="158">
        <v>-600</v>
      </c>
      <c r="H24" s="9" t="s">
        <v>118</v>
      </c>
      <c r="I24" s="9" t="s">
        <v>37</v>
      </c>
      <c r="J24" s="170" t="s">
        <v>67</v>
      </c>
      <c r="L24" s="25"/>
    </row>
    <row r="25" spans="2:12" x14ac:dyDescent="0.3">
      <c r="B25" s="171"/>
      <c r="C25" s="171"/>
      <c r="D25" s="171" t="s">
        <v>255</v>
      </c>
      <c r="E25" s="53" t="s">
        <v>213</v>
      </c>
      <c r="F25" s="53" t="s">
        <v>215</v>
      </c>
      <c r="G25" s="158">
        <v>-800</v>
      </c>
      <c r="H25" s="53" t="s">
        <v>203</v>
      </c>
      <c r="I25" s="53" t="s">
        <v>37</v>
      </c>
      <c r="J25" s="171"/>
      <c r="L25" s="25"/>
    </row>
    <row r="26" spans="2:12" ht="21" x14ac:dyDescent="0.4">
      <c r="G26" s="51">
        <f>SUM(G2:G25)</f>
        <v>-20000</v>
      </c>
      <c r="L26" s="25"/>
    </row>
    <row r="27" spans="2:12" x14ac:dyDescent="0.3">
      <c r="L27" s="25"/>
    </row>
    <row r="28" spans="2:12" x14ac:dyDescent="0.3">
      <c r="L28" s="2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9"/>
  <sheetViews>
    <sheetView workbookViewId="0">
      <pane ySplit="1" topLeftCell="A29" activePane="bottomLeft" state="frozen"/>
      <selection activeCell="B11" sqref="B11"/>
      <selection pane="bottomLeft" activeCell="M47" sqref="M47"/>
    </sheetView>
  </sheetViews>
  <sheetFormatPr defaultRowHeight="14.4" x14ac:dyDescent="0.3"/>
  <cols>
    <col min="1" max="1" width="3.109375" style="44" customWidth="1"/>
    <col min="2" max="2" width="10.109375" style="44" bestFit="1" customWidth="1"/>
    <col min="3" max="3" width="14.21875" style="44" bestFit="1" customWidth="1"/>
    <col min="4" max="4" width="21.33203125" style="44" bestFit="1" customWidth="1"/>
    <col min="5" max="5" width="45" style="44" bestFit="1" customWidth="1"/>
    <col min="6" max="6" width="6.77734375" style="181" bestFit="1" customWidth="1"/>
    <col min="7" max="7" width="7.109375" style="44" bestFit="1" customWidth="1"/>
    <col min="8" max="8" width="33.88671875" style="44" customWidth="1"/>
    <col min="9" max="10" width="14.33203125" style="44" bestFit="1" customWidth="1"/>
    <col min="11" max="11" width="17.44140625" style="44" bestFit="1" customWidth="1"/>
    <col min="12" max="12" width="8.5546875" style="44" customWidth="1"/>
    <col min="13" max="16384" width="8.88671875" style="44"/>
  </cols>
  <sheetData>
    <row r="1" spans="2:13" s="40" customFormat="1" x14ac:dyDescent="0.3">
      <c r="B1" s="49" t="s">
        <v>0</v>
      </c>
      <c r="C1" s="49" t="s">
        <v>9</v>
      </c>
      <c r="D1" s="49" t="s">
        <v>144</v>
      </c>
      <c r="E1" s="49" t="s">
        <v>24</v>
      </c>
      <c r="F1" s="184" t="s">
        <v>7</v>
      </c>
      <c r="G1" s="49" t="s">
        <v>2</v>
      </c>
      <c r="H1" s="49" t="s">
        <v>21</v>
      </c>
      <c r="I1" s="49" t="s">
        <v>364</v>
      </c>
      <c r="J1" s="49" t="s">
        <v>365</v>
      </c>
      <c r="K1" s="49" t="s">
        <v>22</v>
      </c>
      <c r="L1" s="49" t="s">
        <v>4</v>
      </c>
      <c r="M1" s="49" t="s">
        <v>27</v>
      </c>
    </row>
    <row r="2" spans="2:13" x14ac:dyDescent="0.3">
      <c r="B2" s="165">
        <v>44725</v>
      </c>
      <c r="C2" s="173">
        <v>44562</v>
      </c>
      <c r="D2" s="37"/>
      <c r="E2" s="38" t="s">
        <v>102</v>
      </c>
      <c r="F2" s="174"/>
      <c r="G2" s="37"/>
      <c r="H2" s="37"/>
      <c r="I2" s="182">
        <v>30000</v>
      </c>
      <c r="J2" s="156">
        <v>30000</v>
      </c>
      <c r="K2" s="39" t="s">
        <v>14</v>
      </c>
      <c r="L2" s="37" t="s">
        <v>37</v>
      </c>
      <c r="M2" s="38" t="s">
        <v>67</v>
      </c>
    </row>
    <row r="3" spans="2:13" x14ac:dyDescent="0.3">
      <c r="B3" s="165">
        <v>44915</v>
      </c>
      <c r="C3" s="173">
        <v>44562</v>
      </c>
      <c r="D3" s="37"/>
      <c r="E3" s="38" t="s">
        <v>103</v>
      </c>
      <c r="F3" s="174"/>
      <c r="G3" s="37"/>
      <c r="H3" s="37"/>
      <c r="I3" s="182">
        <v>32308</v>
      </c>
      <c r="J3" s="156">
        <v>32308</v>
      </c>
      <c r="K3" s="39" t="s">
        <v>14</v>
      </c>
      <c r="L3" s="37" t="s">
        <v>37</v>
      </c>
      <c r="M3" s="38" t="s">
        <v>67</v>
      </c>
    </row>
    <row r="4" spans="2:13" x14ac:dyDescent="0.3">
      <c r="B4" s="169">
        <v>44658</v>
      </c>
      <c r="C4" s="169">
        <v>44618</v>
      </c>
      <c r="D4" s="170"/>
      <c r="E4" s="170"/>
      <c r="F4" s="175" t="s">
        <v>69</v>
      </c>
      <c r="G4" s="170" t="s">
        <v>68</v>
      </c>
      <c r="H4" s="41" t="s">
        <v>79</v>
      </c>
      <c r="I4" s="155">
        <v>-760</v>
      </c>
      <c r="J4" s="156">
        <v>-760</v>
      </c>
      <c r="K4" s="42" t="s">
        <v>73</v>
      </c>
      <c r="L4" s="41" t="s">
        <v>37</v>
      </c>
      <c r="M4" s="43" t="s">
        <v>67</v>
      </c>
    </row>
    <row r="5" spans="2:13" x14ac:dyDescent="0.3">
      <c r="B5" s="169">
        <v>44658</v>
      </c>
      <c r="C5" s="169">
        <v>44618</v>
      </c>
      <c r="D5" s="170"/>
      <c r="E5" s="170"/>
      <c r="F5" s="175" t="s">
        <v>70</v>
      </c>
      <c r="G5" s="170" t="s">
        <v>68</v>
      </c>
      <c r="H5" s="41" t="s">
        <v>79</v>
      </c>
      <c r="I5" s="155">
        <v>-760</v>
      </c>
      <c r="J5" s="156">
        <v>-760</v>
      </c>
      <c r="K5" s="42" t="s">
        <v>74</v>
      </c>
      <c r="L5" s="41" t="s">
        <v>37</v>
      </c>
      <c r="M5" s="43" t="s">
        <v>67</v>
      </c>
    </row>
    <row r="6" spans="2:13" x14ac:dyDescent="0.3">
      <c r="B6" s="161">
        <v>44781</v>
      </c>
      <c r="C6" s="161">
        <v>44682</v>
      </c>
      <c r="D6" s="41"/>
      <c r="E6" s="43"/>
      <c r="F6" s="176">
        <v>2</v>
      </c>
      <c r="G6" s="41" t="s">
        <v>68</v>
      </c>
      <c r="H6" s="41" t="s">
        <v>83</v>
      </c>
      <c r="I6" s="155">
        <v>-1520</v>
      </c>
      <c r="J6" s="156">
        <v>-1520</v>
      </c>
      <c r="K6" s="42" t="s">
        <v>74</v>
      </c>
      <c r="L6" s="41" t="s">
        <v>37</v>
      </c>
      <c r="M6" s="43" t="s">
        <v>67</v>
      </c>
    </row>
    <row r="7" spans="2:13" x14ac:dyDescent="0.3">
      <c r="B7" s="161">
        <v>44874</v>
      </c>
      <c r="C7" s="161">
        <v>44821</v>
      </c>
      <c r="D7" s="41"/>
      <c r="E7" s="43"/>
      <c r="F7" s="176">
        <v>2</v>
      </c>
      <c r="G7" s="41" t="s">
        <v>68</v>
      </c>
      <c r="H7" s="41" t="s">
        <v>80</v>
      </c>
      <c r="I7" s="155">
        <v>-1530</v>
      </c>
      <c r="J7" s="156">
        <v>-1800</v>
      </c>
      <c r="K7" s="42" t="s">
        <v>75</v>
      </c>
      <c r="L7" s="41" t="s">
        <v>48</v>
      </c>
      <c r="M7" s="43" t="s">
        <v>67</v>
      </c>
    </row>
    <row r="8" spans="2:13" x14ac:dyDescent="0.3">
      <c r="B8" s="160">
        <v>44874</v>
      </c>
      <c r="C8" s="160">
        <v>44870</v>
      </c>
      <c r="D8" s="43"/>
      <c r="E8" s="43"/>
      <c r="F8" s="177" t="s">
        <v>71</v>
      </c>
      <c r="G8" s="41" t="s">
        <v>68</v>
      </c>
      <c r="H8" s="41" t="s">
        <v>53</v>
      </c>
      <c r="I8" s="157">
        <v>-900</v>
      </c>
      <c r="J8" s="158">
        <v>-900</v>
      </c>
      <c r="K8" s="41" t="s">
        <v>49</v>
      </c>
      <c r="L8" s="43" t="s">
        <v>37</v>
      </c>
      <c r="M8" s="43" t="s">
        <v>67</v>
      </c>
    </row>
    <row r="9" spans="2:13" x14ac:dyDescent="0.3">
      <c r="B9" s="161">
        <v>44925</v>
      </c>
      <c r="C9" s="161">
        <v>44870</v>
      </c>
      <c r="D9" s="41"/>
      <c r="E9" s="43"/>
      <c r="F9" s="176" t="s">
        <v>72</v>
      </c>
      <c r="G9" s="41" t="s">
        <v>68</v>
      </c>
      <c r="H9" s="41" t="s">
        <v>81</v>
      </c>
      <c r="I9" s="155">
        <v>-442</v>
      </c>
      <c r="J9" s="156">
        <v>-520</v>
      </c>
      <c r="K9" s="42" t="s">
        <v>52</v>
      </c>
      <c r="L9" s="41" t="s">
        <v>48</v>
      </c>
      <c r="M9" s="43" t="s">
        <v>67</v>
      </c>
    </row>
    <row r="10" spans="2:13" x14ac:dyDescent="0.3">
      <c r="B10" s="160">
        <v>44925</v>
      </c>
      <c r="C10" s="160">
        <v>44905</v>
      </c>
      <c r="D10" s="43"/>
      <c r="E10" s="43"/>
      <c r="F10" s="177">
        <v>5</v>
      </c>
      <c r="G10" s="43" t="s">
        <v>68</v>
      </c>
      <c r="H10" s="41" t="s">
        <v>83</v>
      </c>
      <c r="I10" s="155">
        <v>-1520</v>
      </c>
      <c r="J10" s="156">
        <v>-1520</v>
      </c>
      <c r="K10" s="42" t="s">
        <v>74</v>
      </c>
      <c r="L10" s="41" t="s">
        <v>37</v>
      </c>
      <c r="M10" s="43" t="s">
        <v>67</v>
      </c>
    </row>
    <row r="11" spans="2:13" x14ac:dyDescent="0.3">
      <c r="B11" s="161">
        <v>44792</v>
      </c>
      <c r="C11" s="161">
        <v>44604</v>
      </c>
      <c r="D11" s="41"/>
      <c r="E11" s="43"/>
      <c r="F11" s="176">
        <v>1</v>
      </c>
      <c r="G11" s="41" t="s">
        <v>76</v>
      </c>
      <c r="H11" s="41" t="s">
        <v>82</v>
      </c>
      <c r="I11" s="155">
        <v>-1400</v>
      </c>
      <c r="J11" s="156">
        <v>-1400</v>
      </c>
      <c r="K11" s="42" t="s">
        <v>77</v>
      </c>
      <c r="L11" s="41" t="s">
        <v>37</v>
      </c>
      <c r="M11" s="43" t="s">
        <v>67</v>
      </c>
    </row>
    <row r="12" spans="2:13" x14ac:dyDescent="0.3">
      <c r="B12" s="161">
        <v>44824</v>
      </c>
      <c r="C12" s="161">
        <v>44808</v>
      </c>
      <c r="D12" s="41"/>
      <c r="E12" s="43"/>
      <c r="F12" s="176">
        <v>3</v>
      </c>
      <c r="G12" s="41" t="s">
        <v>76</v>
      </c>
      <c r="H12" s="41" t="s">
        <v>111</v>
      </c>
      <c r="I12" s="155">
        <v>-1949</v>
      </c>
      <c r="J12" s="156">
        <v>-1949</v>
      </c>
      <c r="K12" s="42" t="s">
        <v>78</v>
      </c>
      <c r="L12" s="41" t="s">
        <v>37</v>
      </c>
      <c r="M12" s="43" t="s">
        <v>67</v>
      </c>
    </row>
    <row r="13" spans="2:13" x14ac:dyDescent="0.3">
      <c r="B13" s="161">
        <v>44874</v>
      </c>
      <c r="C13" s="161">
        <v>44849</v>
      </c>
      <c r="D13" s="41"/>
      <c r="E13" s="43" t="s">
        <v>87</v>
      </c>
      <c r="F13" s="176">
        <v>4</v>
      </c>
      <c r="G13" s="41" t="s">
        <v>76</v>
      </c>
      <c r="H13" s="41" t="s">
        <v>82</v>
      </c>
      <c r="I13" s="155">
        <v>-1400</v>
      </c>
      <c r="J13" s="156">
        <v>-1400</v>
      </c>
      <c r="K13" s="42" t="s">
        <v>77</v>
      </c>
      <c r="L13" s="41" t="s">
        <v>37</v>
      </c>
      <c r="M13" s="43" t="s">
        <v>67</v>
      </c>
    </row>
    <row r="14" spans="2:13" x14ac:dyDescent="0.3">
      <c r="B14" s="161">
        <v>44925</v>
      </c>
      <c r="C14" s="160">
        <v>44583</v>
      </c>
      <c r="D14" s="43" t="s">
        <v>104</v>
      </c>
      <c r="E14" s="43" t="s">
        <v>85</v>
      </c>
      <c r="F14" s="177" t="s">
        <v>69</v>
      </c>
      <c r="G14" s="43" t="s">
        <v>84</v>
      </c>
      <c r="H14" s="43" t="s">
        <v>91</v>
      </c>
      <c r="I14" s="157">
        <v>-884</v>
      </c>
      <c r="J14" s="158">
        <v>-1040</v>
      </c>
      <c r="K14" s="43" t="s">
        <v>52</v>
      </c>
      <c r="L14" s="43" t="s">
        <v>48</v>
      </c>
      <c r="M14" s="43" t="s">
        <v>67</v>
      </c>
    </row>
    <row r="15" spans="2:13" x14ac:dyDescent="0.3">
      <c r="B15" s="160">
        <v>44925</v>
      </c>
      <c r="C15" s="160">
        <v>44590</v>
      </c>
      <c r="D15" s="43" t="s">
        <v>104</v>
      </c>
      <c r="E15" s="43" t="s">
        <v>86</v>
      </c>
      <c r="F15" s="177" t="s">
        <v>70</v>
      </c>
      <c r="G15" s="43" t="s">
        <v>84</v>
      </c>
      <c r="H15" s="43" t="s">
        <v>91</v>
      </c>
      <c r="I15" s="157">
        <v>-884</v>
      </c>
      <c r="J15" s="158">
        <v>-1040</v>
      </c>
      <c r="K15" s="43" t="s">
        <v>44</v>
      </c>
      <c r="L15" s="43" t="s">
        <v>48</v>
      </c>
      <c r="M15" s="43" t="s">
        <v>67</v>
      </c>
    </row>
    <row r="16" spans="2:13" x14ac:dyDescent="0.3">
      <c r="B16" s="160">
        <v>44737</v>
      </c>
      <c r="C16" s="160">
        <v>44730</v>
      </c>
      <c r="D16" s="43"/>
      <c r="E16" s="43"/>
      <c r="F16" s="177">
        <v>2</v>
      </c>
      <c r="G16" s="43" t="s">
        <v>84</v>
      </c>
      <c r="H16" s="43" t="s">
        <v>110</v>
      </c>
      <c r="I16" s="157">
        <v>-1850</v>
      </c>
      <c r="J16" s="158">
        <v>-1850</v>
      </c>
      <c r="K16" s="43" t="s">
        <v>78</v>
      </c>
      <c r="L16" s="43" t="s">
        <v>37</v>
      </c>
      <c r="M16" s="43" t="s">
        <v>67</v>
      </c>
    </row>
    <row r="17" spans="2:13" x14ac:dyDescent="0.3">
      <c r="B17" s="160">
        <v>44925</v>
      </c>
      <c r="C17" s="160">
        <v>44808</v>
      </c>
      <c r="D17" s="43"/>
      <c r="E17" s="43"/>
      <c r="F17" s="177">
        <v>3</v>
      </c>
      <c r="G17" s="43" t="s">
        <v>84</v>
      </c>
      <c r="H17" s="43" t="s">
        <v>112</v>
      </c>
      <c r="I17" s="157">
        <v>-1460</v>
      </c>
      <c r="J17" s="158">
        <v>-1670</v>
      </c>
      <c r="K17" s="43" t="s">
        <v>88</v>
      </c>
      <c r="L17" s="43" t="s">
        <v>48</v>
      </c>
      <c r="M17" s="43" t="s">
        <v>67</v>
      </c>
    </row>
    <row r="18" spans="2:13" x14ac:dyDescent="0.3">
      <c r="B18" s="160">
        <v>44925</v>
      </c>
      <c r="C18" s="160">
        <v>44849</v>
      </c>
      <c r="D18" s="43" t="s">
        <v>107</v>
      </c>
      <c r="E18" s="43" t="s">
        <v>89</v>
      </c>
      <c r="F18" s="177" t="s">
        <v>71</v>
      </c>
      <c r="G18" s="43" t="s">
        <v>84</v>
      </c>
      <c r="H18" s="43" t="s">
        <v>91</v>
      </c>
      <c r="I18" s="157">
        <v>-884</v>
      </c>
      <c r="J18" s="158">
        <v>-1040</v>
      </c>
      <c r="K18" s="43" t="s">
        <v>54</v>
      </c>
      <c r="L18" s="43" t="s">
        <v>48</v>
      </c>
      <c r="M18" s="43" t="s">
        <v>67</v>
      </c>
    </row>
    <row r="19" spans="2:13" x14ac:dyDescent="0.3">
      <c r="B19" s="160">
        <v>44925</v>
      </c>
      <c r="C19" s="160">
        <v>44849</v>
      </c>
      <c r="D19" s="43" t="s">
        <v>107</v>
      </c>
      <c r="E19" s="43" t="s">
        <v>90</v>
      </c>
      <c r="F19" s="177" t="s">
        <v>72</v>
      </c>
      <c r="G19" s="43" t="s">
        <v>84</v>
      </c>
      <c r="H19" s="43" t="s">
        <v>92</v>
      </c>
      <c r="I19" s="157">
        <v>-680</v>
      </c>
      <c r="J19" s="158">
        <v>-800</v>
      </c>
      <c r="K19" s="43" t="s">
        <v>51</v>
      </c>
      <c r="L19" s="43" t="s">
        <v>48</v>
      </c>
      <c r="M19" s="43" t="s">
        <v>67</v>
      </c>
    </row>
    <row r="20" spans="2:13" x14ac:dyDescent="0.3">
      <c r="B20" s="160">
        <v>44925</v>
      </c>
      <c r="C20" s="160">
        <v>44877</v>
      </c>
      <c r="D20" s="43" t="s">
        <v>108</v>
      </c>
      <c r="E20" s="43" t="s">
        <v>95</v>
      </c>
      <c r="F20" s="177" t="s">
        <v>93</v>
      </c>
      <c r="G20" s="43" t="s">
        <v>84</v>
      </c>
      <c r="H20" s="43" t="s">
        <v>82</v>
      </c>
      <c r="I20" s="157">
        <v>-1190</v>
      </c>
      <c r="J20" s="158">
        <v>-1400</v>
      </c>
      <c r="K20" s="43" t="s">
        <v>88</v>
      </c>
      <c r="L20" s="43" t="s">
        <v>48</v>
      </c>
      <c r="M20" s="43" t="s">
        <v>67</v>
      </c>
    </row>
    <row r="21" spans="2:13" x14ac:dyDescent="0.3">
      <c r="B21" s="160">
        <v>44925</v>
      </c>
      <c r="C21" s="160">
        <v>44877</v>
      </c>
      <c r="D21" s="43" t="s">
        <v>108</v>
      </c>
      <c r="E21" s="43" t="s">
        <v>96</v>
      </c>
      <c r="F21" s="177" t="s">
        <v>94</v>
      </c>
      <c r="G21" s="43" t="s">
        <v>84</v>
      </c>
      <c r="H21" s="43" t="s">
        <v>91</v>
      </c>
      <c r="I21" s="157">
        <v>-884</v>
      </c>
      <c r="J21" s="158">
        <v>-1040</v>
      </c>
      <c r="K21" s="43" t="s">
        <v>54</v>
      </c>
      <c r="L21" s="43" t="s">
        <v>48</v>
      </c>
      <c r="M21" s="43" t="s">
        <v>67</v>
      </c>
    </row>
    <row r="22" spans="2:13" x14ac:dyDescent="0.3">
      <c r="B22" s="160">
        <v>44925</v>
      </c>
      <c r="C22" s="160">
        <v>44898</v>
      </c>
      <c r="D22" s="43"/>
      <c r="E22" s="43" t="s">
        <v>98</v>
      </c>
      <c r="F22" s="177" t="s">
        <v>97</v>
      </c>
      <c r="G22" s="43" t="s">
        <v>84</v>
      </c>
      <c r="H22" s="43" t="s">
        <v>91</v>
      </c>
      <c r="I22" s="157">
        <v>-884</v>
      </c>
      <c r="J22" s="158">
        <v>-1040</v>
      </c>
      <c r="K22" s="43" t="s">
        <v>99</v>
      </c>
      <c r="L22" s="43" t="s">
        <v>48</v>
      </c>
      <c r="M22" s="43" t="s">
        <v>67</v>
      </c>
    </row>
    <row r="23" spans="2:13" x14ac:dyDescent="0.3">
      <c r="B23" s="160">
        <v>44824</v>
      </c>
      <c r="C23" s="160">
        <v>44730</v>
      </c>
      <c r="D23" s="43"/>
      <c r="E23" s="43" t="s">
        <v>101</v>
      </c>
      <c r="F23" s="177">
        <v>2</v>
      </c>
      <c r="G23" s="43" t="s">
        <v>100</v>
      </c>
      <c r="H23" s="43" t="s">
        <v>92</v>
      </c>
      <c r="I23" s="157">
        <v>-680</v>
      </c>
      <c r="J23" s="158">
        <v>-800</v>
      </c>
      <c r="K23" s="43" t="s">
        <v>105</v>
      </c>
      <c r="L23" s="43" t="s">
        <v>48</v>
      </c>
      <c r="M23" s="43" t="s">
        <v>67</v>
      </c>
    </row>
    <row r="24" spans="2:13" x14ac:dyDescent="0.3">
      <c r="B24" s="160">
        <v>44925</v>
      </c>
      <c r="C24" s="160">
        <v>44808</v>
      </c>
      <c r="D24" s="43"/>
      <c r="E24" s="43" t="s">
        <v>106</v>
      </c>
      <c r="F24" s="177">
        <v>3</v>
      </c>
      <c r="G24" s="43" t="s">
        <v>100</v>
      </c>
      <c r="H24" s="43" t="s">
        <v>113</v>
      </c>
      <c r="I24" s="157">
        <v>-2027</v>
      </c>
      <c r="J24" s="158">
        <v>-2237</v>
      </c>
      <c r="K24" s="43" t="s">
        <v>109</v>
      </c>
      <c r="L24" s="43" t="s">
        <v>48</v>
      </c>
      <c r="M24" s="43" t="s">
        <v>67</v>
      </c>
    </row>
    <row r="25" spans="2:13" x14ac:dyDescent="0.3">
      <c r="B25" s="160">
        <v>44925</v>
      </c>
      <c r="C25" s="160">
        <v>44632</v>
      </c>
      <c r="D25" s="43"/>
      <c r="E25" s="43"/>
      <c r="F25" s="177">
        <v>1</v>
      </c>
      <c r="G25" s="43" t="s">
        <v>115</v>
      </c>
      <c r="H25" s="43" t="s">
        <v>91</v>
      </c>
      <c r="I25" s="157">
        <v>-884</v>
      </c>
      <c r="J25" s="158">
        <v>-1040</v>
      </c>
      <c r="K25" s="43" t="s">
        <v>52</v>
      </c>
      <c r="L25" s="43" t="s">
        <v>48</v>
      </c>
      <c r="M25" s="43" t="s">
        <v>67</v>
      </c>
    </row>
    <row r="26" spans="2:13" x14ac:dyDescent="0.3">
      <c r="B26" s="160">
        <v>44824</v>
      </c>
      <c r="C26" s="160">
        <v>44730</v>
      </c>
      <c r="D26" s="43"/>
      <c r="E26" s="43"/>
      <c r="F26" s="177">
        <v>2</v>
      </c>
      <c r="G26" s="43" t="s">
        <v>115</v>
      </c>
      <c r="H26" s="43" t="s">
        <v>117</v>
      </c>
      <c r="I26" s="157">
        <v>-1289</v>
      </c>
      <c r="J26" s="158">
        <v>-1445</v>
      </c>
      <c r="K26" s="43" t="s">
        <v>114</v>
      </c>
      <c r="L26" s="43" t="s">
        <v>48</v>
      </c>
      <c r="M26" s="43" t="s">
        <v>67</v>
      </c>
    </row>
    <row r="27" spans="2:13" x14ac:dyDescent="0.3">
      <c r="B27" s="160">
        <v>44925</v>
      </c>
      <c r="C27" s="160">
        <v>44808</v>
      </c>
      <c r="D27" s="43"/>
      <c r="E27" s="43"/>
      <c r="F27" s="177">
        <v>3</v>
      </c>
      <c r="G27" s="43" t="s">
        <v>115</v>
      </c>
      <c r="H27" s="43" t="s">
        <v>123</v>
      </c>
      <c r="I27" s="157">
        <v>-1559</v>
      </c>
      <c r="J27" s="158">
        <v>-1715</v>
      </c>
      <c r="K27" s="43" t="s">
        <v>114</v>
      </c>
      <c r="L27" s="43" t="s">
        <v>48</v>
      </c>
      <c r="M27" s="43" t="s">
        <v>67</v>
      </c>
    </row>
    <row r="28" spans="2:13" x14ac:dyDescent="0.3">
      <c r="B28" s="160">
        <v>44925</v>
      </c>
      <c r="C28" s="160">
        <v>44898</v>
      </c>
      <c r="D28" s="43"/>
      <c r="E28" s="43" t="s">
        <v>116</v>
      </c>
      <c r="F28" s="177">
        <v>5</v>
      </c>
      <c r="G28" s="43" t="s">
        <v>115</v>
      </c>
      <c r="H28" s="43" t="s">
        <v>122</v>
      </c>
      <c r="I28" s="157">
        <v>-1019</v>
      </c>
      <c r="J28" s="158">
        <v>-1175</v>
      </c>
      <c r="K28" s="43" t="s">
        <v>114</v>
      </c>
      <c r="L28" s="43" t="s">
        <v>48</v>
      </c>
      <c r="M28" s="43" t="s">
        <v>67</v>
      </c>
    </row>
    <row r="29" spans="2:13" x14ac:dyDescent="0.3">
      <c r="B29" s="160">
        <v>44724</v>
      </c>
      <c r="C29" s="160">
        <v>44701</v>
      </c>
      <c r="D29" s="43" t="s">
        <v>121</v>
      </c>
      <c r="E29" s="43" t="s">
        <v>119</v>
      </c>
      <c r="F29" s="177"/>
      <c r="G29" s="43"/>
      <c r="H29" s="43" t="s">
        <v>120</v>
      </c>
      <c r="I29" s="157">
        <v>-17876</v>
      </c>
      <c r="J29" s="158">
        <v>-17876</v>
      </c>
      <c r="K29" s="43" t="s">
        <v>118</v>
      </c>
      <c r="L29" s="43" t="s">
        <v>37</v>
      </c>
      <c r="M29" s="43" t="s">
        <v>67</v>
      </c>
    </row>
    <row r="30" spans="2:13" x14ac:dyDescent="0.3">
      <c r="B30" s="160">
        <v>44925</v>
      </c>
      <c r="C30" s="160">
        <v>44765</v>
      </c>
      <c r="D30" s="43" t="s">
        <v>124</v>
      </c>
      <c r="E30" s="43" t="s">
        <v>126</v>
      </c>
      <c r="F30" s="177"/>
      <c r="G30" s="43"/>
      <c r="H30" s="43"/>
      <c r="I30" s="157">
        <v>-3000</v>
      </c>
      <c r="J30" s="158">
        <v>-3000</v>
      </c>
      <c r="K30" s="43" t="s">
        <v>118</v>
      </c>
      <c r="L30" s="43" t="s">
        <v>37</v>
      </c>
      <c r="M30" s="43" t="s">
        <v>67</v>
      </c>
    </row>
    <row r="31" spans="2:13" x14ac:dyDescent="0.3">
      <c r="B31" s="160">
        <v>44824</v>
      </c>
      <c r="C31" s="160">
        <v>44772</v>
      </c>
      <c r="D31" s="43" t="s">
        <v>125</v>
      </c>
      <c r="E31" s="43" t="s">
        <v>126</v>
      </c>
      <c r="F31" s="177"/>
      <c r="G31" s="43"/>
      <c r="H31" s="43" t="s">
        <v>366</v>
      </c>
      <c r="I31" s="157">
        <v>-2000</v>
      </c>
      <c r="J31" s="158">
        <v>-2000</v>
      </c>
      <c r="K31" s="43" t="s">
        <v>127</v>
      </c>
      <c r="L31" s="43" t="s">
        <v>37</v>
      </c>
      <c r="M31" s="43" t="s">
        <v>67</v>
      </c>
    </row>
    <row r="32" spans="2:13" x14ac:dyDescent="0.3">
      <c r="B32" s="160">
        <v>44925</v>
      </c>
      <c r="C32" s="160">
        <v>44772</v>
      </c>
      <c r="D32" s="43" t="s">
        <v>125</v>
      </c>
      <c r="E32" s="43" t="s">
        <v>126</v>
      </c>
      <c r="F32" s="177"/>
      <c r="G32" s="43"/>
      <c r="H32" s="43" t="s">
        <v>366</v>
      </c>
      <c r="I32" s="157">
        <v>-1000</v>
      </c>
      <c r="J32" s="158">
        <v>-1000</v>
      </c>
      <c r="K32" s="43" t="s">
        <v>127</v>
      </c>
      <c r="L32" s="43" t="s">
        <v>37</v>
      </c>
      <c r="M32" s="43" t="s">
        <v>67</v>
      </c>
    </row>
    <row r="33" spans="2:13" x14ac:dyDescent="0.3">
      <c r="B33" s="160">
        <v>44925</v>
      </c>
      <c r="C33" s="160">
        <v>44753</v>
      </c>
      <c r="D33" s="43" t="s">
        <v>372</v>
      </c>
      <c r="E33" s="43" t="s">
        <v>126</v>
      </c>
      <c r="F33" s="177"/>
      <c r="G33" s="43"/>
      <c r="H33" s="43" t="s">
        <v>371</v>
      </c>
      <c r="I33" s="157">
        <v>-2000</v>
      </c>
      <c r="J33" s="158">
        <v>-1000</v>
      </c>
      <c r="K33" s="43" t="s">
        <v>129</v>
      </c>
      <c r="L33" s="43" t="s">
        <v>37</v>
      </c>
      <c r="M33" s="43" t="s">
        <v>67</v>
      </c>
    </row>
    <row r="34" spans="2:13" x14ac:dyDescent="0.3">
      <c r="B34" s="160">
        <v>44925</v>
      </c>
      <c r="C34" s="160">
        <v>44753</v>
      </c>
      <c r="D34" s="43" t="s">
        <v>128</v>
      </c>
      <c r="E34" s="43" t="s">
        <v>126</v>
      </c>
      <c r="F34" s="177"/>
      <c r="G34" s="43"/>
      <c r="H34" s="43"/>
      <c r="I34" s="157">
        <v>-1000</v>
      </c>
      <c r="J34" s="158">
        <v>-1000</v>
      </c>
      <c r="K34" s="43" t="s">
        <v>130</v>
      </c>
      <c r="L34" s="43" t="s">
        <v>37</v>
      </c>
      <c r="M34" s="43" t="s">
        <v>67</v>
      </c>
    </row>
    <row r="35" spans="2:13" x14ac:dyDescent="0.3">
      <c r="B35" s="160">
        <v>44925</v>
      </c>
      <c r="C35" s="160">
        <v>44562</v>
      </c>
      <c r="D35" s="43"/>
      <c r="E35" s="43" t="s">
        <v>131</v>
      </c>
      <c r="F35" s="177"/>
      <c r="G35" s="43"/>
      <c r="H35" s="43"/>
      <c r="I35" s="157">
        <v>-3960</v>
      </c>
      <c r="J35" s="158">
        <v>-4658</v>
      </c>
      <c r="K35" s="43" t="s">
        <v>52</v>
      </c>
      <c r="L35" s="43" t="s">
        <v>48</v>
      </c>
      <c r="M35" s="43" t="s">
        <v>67</v>
      </c>
    </row>
    <row r="36" spans="2:13" x14ac:dyDescent="0.3">
      <c r="B36" s="160">
        <v>44925</v>
      </c>
      <c r="C36" s="160">
        <v>44808</v>
      </c>
      <c r="D36" s="43" t="s">
        <v>132</v>
      </c>
      <c r="E36" s="43" t="s">
        <v>133</v>
      </c>
      <c r="F36" s="177"/>
      <c r="G36" s="43"/>
      <c r="H36" s="43" t="s">
        <v>368</v>
      </c>
      <c r="I36" s="157">
        <v>-2200</v>
      </c>
      <c r="J36" s="158">
        <v>-2200</v>
      </c>
      <c r="K36" s="43" t="s">
        <v>130</v>
      </c>
      <c r="L36" s="43" t="s">
        <v>37</v>
      </c>
      <c r="M36" s="43" t="s">
        <v>67</v>
      </c>
    </row>
    <row r="37" spans="2:13" x14ac:dyDescent="0.3">
      <c r="B37" s="160">
        <v>44925</v>
      </c>
      <c r="C37" s="160">
        <v>44808</v>
      </c>
      <c r="D37" s="43" t="s">
        <v>132</v>
      </c>
      <c r="E37" s="43" t="s">
        <v>133</v>
      </c>
      <c r="F37" s="177"/>
      <c r="G37" s="43"/>
      <c r="H37" s="43" t="s">
        <v>369</v>
      </c>
      <c r="I37" s="157">
        <v>-200</v>
      </c>
      <c r="J37" s="158">
        <v>-200</v>
      </c>
      <c r="K37" s="43" t="s">
        <v>130</v>
      </c>
      <c r="L37" s="43" t="s">
        <v>37</v>
      </c>
      <c r="M37" s="43" t="s">
        <v>67</v>
      </c>
    </row>
    <row r="38" spans="2:13" x14ac:dyDescent="0.3">
      <c r="B38" s="160">
        <v>44925</v>
      </c>
      <c r="C38" s="160">
        <v>44583</v>
      </c>
      <c r="D38" s="43" t="s">
        <v>134</v>
      </c>
      <c r="E38" s="43" t="s">
        <v>137</v>
      </c>
      <c r="F38" s="177"/>
      <c r="G38" s="43"/>
      <c r="H38" s="43"/>
      <c r="I38" s="157">
        <v>-491</v>
      </c>
      <c r="J38" s="158">
        <v>-491</v>
      </c>
      <c r="K38" s="43" t="s">
        <v>127</v>
      </c>
      <c r="L38" s="43" t="s">
        <v>37</v>
      </c>
      <c r="M38" s="43" t="s">
        <v>67</v>
      </c>
    </row>
    <row r="39" spans="2:13" x14ac:dyDescent="0.3">
      <c r="B39" s="10">
        <v>44773</v>
      </c>
      <c r="C39" s="10">
        <v>44730</v>
      </c>
      <c r="D39" s="9" t="s">
        <v>135</v>
      </c>
      <c r="E39" s="9" t="s">
        <v>136</v>
      </c>
      <c r="F39" s="185"/>
      <c r="G39" s="9"/>
      <c r="H39" s="9" t="s">
        <v>138</v>
      </c>
      <c r="I39" s="152">
        <v>-1000</v>
      </c>
      <c r="J39" s="60">
        <v>-2000</v>
      </c>
      <c r="K39" s="9" t="s">
        <v>130</v>
      </c>
      <c r="L39" s="9" t="s">
        <v>37</v>
      </c>
      <c r="M39" s="9" t="s">
        <v>67</v>
      </c>
    </row>
    <row r="40" spans="2:13" x14ac:dyDescent="0.3">
      <c r="B40" s="160">
        <v>44925</v>
      </c>
      <c r="C40" s="160">
        <v>44849</v>
      </c>
      <c r="D40" s="43" t="s">
        <v>139</v>
      </c>
      <c r="E40" s="43" t="s">
        <v>141</v>
      </c>
      <c r="F40" s="177"/>
      <c r="G40" s="43"/>
      <c r="H40" s="43"/>
      <c r="I40" s="157">
        <v>-1000</v>
      </c>
      <c r="J40" s="158">
        <v>-1000</v>
      </c>
      <c r="K40" s="43" t="s">
        <v>127</v>
      </c>
      <c r="L40" s="43" t="s">
        <v>37</v>
      </c>
      <c r="M40" s="43" t="s">
        <v>67</v>
      </c>
    </row>
    <row r="41" spans="2:13" x14ac:dyDescent="0.3">
      <c r="B41" s="160">
        <v>44925</v>
      </c>
      <c r="C41" s="160">
        <v>44632</v>
      </c>
      <c r="D41" s="43" t="s">
        <v>140</v>
      </c>
      <c r="E41" s="43" t="s">
        <v>142</v>
      </c>
      <c r="F41" s="177"/>
      <c r="G41" s="43"/>
      <c r="H41" s="43" t="s">
        <v>216</v>
      </c>
      <c r="I41" s="157">
        <v>-1300</v>
      </c>
      <c r="J41" s="158">
        <v>-1300</v>
      </c>
      <c r="K41" s="43" t="s">
        <v>129</v>
      </c>
      <c r="L41" s="43" t="s">
        <v>37</v>
      </c>
      <c r="M41" s="43" t="s">
        <v>67</v>
      </c>
    </row>
    <row r="42" spans="2:13" x14ac:dyDescent="0.3">
      <c r="B42" s="162">
        <v>44906</v>
      </c>
      <c r="C42" s="162">
        <v>44562</v>
      </c>
      <c r="D42" s="38" t="s">
        <v>30</v>
      </c>
      <c r="E42" s="38" t="s">
        <v>31</v>
      </c>
      <c r="F42" s="179"/>
      <c r="G42" s="38"/>
      <c r="H42" s="38" t="s">
        <v>143</v>
      </c>
      <c r="I42" s="47">
        <v>500</v>
      </c>
      <c r="J42" s="158">
        <v>500</v>
      </c>
      <c r="K42" s="38" t="s">
        <v>17</v>
      </c>
      <c r="L42" s="38" t="s">
        <v>154</v>
      </c>
      <c r="M42" s="38" t="s">
        <v>67</v>
      </c>
    </row>
    <row r="43" spans="2:13" x14ac:dyDescent="0.3">
      <c r="B43" s="162">
        <v>44907</v>
      </c>
      <c r="C43" s="162">
        <v>44562</v>
      </c>
      <c r="D43" s="38" t="s">
        <v>30</v>
      </c>
      <c r="E43" s="38" t="s">
        <v>16</v>
      </c>
      <c r="F43" s="179"/>
      <c r="G43" s="38"/>
      <c r="H43" s="38"/>
      <c r="I43" s="47">
        <v>250</v>
      </c>
      <c r="J43" s="158">
        <v>250</v>
      </c>
      <c r="K43" s="38" t="s">
        <v>16</v>
      </c>
      <c r="L43" s="38" t="s">
        <v>154</v>
      </c>
      <c r="M43" s="38" t="s">
        <v>67</v>
      </c>
    </row>
    <row r="44" spans="2:13" x14ac:dyDescent="0.3">
      <c r="B44" s="162">
        <v>44907</v>
      </c>
      <c r="C44" s="162">
        <v>44562</v>
      </c>
      <c r="D44" s="38" t="s">
        <v>30</v>
      </c>
      <c r="E44" s="38" t="s">
        <v>32</v>
      </c>
      <c r="F44" s="179"/>
      <c r="G44" s="38"/>
      <c r="H44" s="38" t="s">
        <v>145</v>
      </c>
      <c r="I44" s="47">
        <v>200</v>
      </c>
      <c r="J44" s="158">
        <v>200</v>
      </c>
      <c r="K44" s="38" t="s">
        <v>32</v>
      </c>
      <c r="L44" s="38" t="s">
        <v>154</v>
      </c>
      <c r="M44" s="38" t="s">
        <v>67</v>
      </c>
    </row>
    <row r="45" spans="2:13" x14ac:dyDescent="0.3">
      <c r="B45" s="162">
        <v>44908</v>
      </c>
      <c r="C45" s="162">
        <v>44562</v>
      </c>
      <c r="D45" s="38" t="s">
        <v>30</v>
      </c>
      <c r="E45" s="38" t="s">
        <v>33</v>
      </c>
      <c r="F45" s="179"/>
      <c r="G45" s="38"/>
      <c r="H45" s="38" t="s">
        <v>143</v>
      </c>
      <c r="I45" s="47">
        <v>500</v>
      </c>
      <c r="J45" s="158">
        <v>500</v>
      </c>
      <c r="K45" s="38" t="s">
        <v>19</v>
      </c>
      <c r="L45" s="38" t="s">
        <v>154</v>
      </c>
      <c r="M45" s="38" t="s">
        <v>67</v>
      </c>
    </row>
    <row r="46" spans="2:13" x14ac:dyDescent="0.3">
      <c r="B46" s="162">
        <v>44909</v>
      </c>
      <c r="C46" s="162">
        <v>44562</v>
      </c>
      <c r="D46" s="38" t="s">
        <v>30</v>
      </c>
      <c r="E46" s="38" t="s">
        <v>146</v>
      </c>
      <c r="F46" s="179"/>
      <c r="G46" s="38"/>
      <c r="H46" s="38"/>
      <c r="I46" s="47">
        <v>250</v>
      </c>
      <c r="J46" s="158">
        <v>250</v>
      </c>
      <c r="K46" s="38" t="s">
        <v>146</v>
      </c>
      <c r="L46" s="38" t="s">
        <v>154</v>
      </c>
      <c r="M46" s="38" t="s">
        <v>67</v>
      </c>
    </row>
    <row r="47" spans="2:13" x14ac:dyDescent="0.3">
      <c r="B47" s="162">
        <v>44918</v>
      </c>
      <c r="C47" s="162">
        <v>44562</v>
      </c>
      <c r="D47" s="38" t="s">
        <v>30</v>
      </c>
      <c r="E47" s="38" t="s">
        <v>147</v>
      </c>
      <c r="F47" s="179"/>
      <c r="G47" s="38"/>
      <c r="H47" s="38" t="s">
        <v>143</v>
      </c>
      <c r="I47" s="47">
        <v>500</v>
      </c>
      <c r="J47" s="158">
        <v>500</v>
      </c>
      <c r="K47" s="38" t="s">
        <v>147</v>
      </c>
      <c r="L47" s="38" t="s">
        <v>37</v>
      </c>
      <c r="M47" s="38" t="s">
        <v>67</v>
      </c>
    </row>
    <row r="48" spans="2:13" x14ac:dyDescent="0.3">
      <c r="B48" s="162">
        <v>44923</v>
      </c>
      <c r="C48" s="162">
        <v>44562</v>
      </c>
      <c r="D48" s="38" t="s">
        <v>30</v>
      </c>
      <c r="E48" s="38" t="s">
        <v>148</v>
      </c>
      <c r="F48" s="179"/>
      <c r="G48" s="38"/>
      <c r="H48" s="38"/>
      <c r="I48" s="47">
        <v>250</v>
      </c>
      <c r="J48" s="158">
        <v>250</v>
      </c>
      <c r="K48" s="38" t="s">
        <v>149</v>
      </c>
      <c r="L48" s="38" t="s">
        <v>154</v>
      </c>
      <c r="M48" s="38" t="s">
        <v>67</v>
      </c>
    </row>
    <row r="49" spans="2:13" x14ac:dyDescent="0.3">
      <c r="B49" s="163"/>
      <c r="C49" s="163">
        <v>44562</v>
      </c>
      <c r="D49" s="46" t="s">
        <v>30</v>
      </c>
      <c r="E49" s="46" t="s">
        <v>127</v>
      </c>
      <c r="F49" s="178"/>
      <c r="G49" s="46"/>
      <c r="H49" s="46"/>
      <c r="I49" s="48">
        <v>1250</v>
      </c>
      <c r="J49" s="158">
        <v>1250</v>
      </c>
      <c r="K49" s="46" t="s">
        <v>127</v>
      </c>
      <c r="L49" s="46" t="s">
        <v>37</v>
      </c>
      <c r="M49" s="46"/>
    </row>
    <row r="50" spans="2:13" x14ac:dyDescent="0.3">
      <c r="B50" s="163"/>
      <c r="C50" s="163">
        <v>44562</v>
      </c>
      <c r="D50" s="46" t="s">
        <v>30</v>
      </c>
      <c r="E50" s="46" t="s">
        <v>150</v>
      </c>
      <c r="F50" s="178"/>
      <c r="G50" s="46"/>
      <c r="H50" s="46"/>
      <c r="I50" s="48">
        <v>250</v>
      </c>
      <c r="J50" s="158">
        <v>250</v>
      </c>
      <c r="K50" s="46" t="s">
        <v>150</v>
      </c>
      <c r="L50" s="46" t="s">
        <v>37</v>
      </c>
      <c r="M50" s="46"/>
    </row>
    <row r="51" spans="2:13" x14ac:dyDescent="0.3">
      <c r="B51" s="163"/>
      <c r="C51" s="163">
        <v>44562</v>
      </c>
      <c r="D51" s="46" t="s">
        <v>30</v>
      </c>
      <c r="E51" s="46" t="s">
        <v>130</v>
      </c>
      <c r="F51" s="178"/>
      <c r="G51" s="46"/>
      <c r="H51" s="46"/>
      <c r="I51" s="48">
        <v>2000</v>
      </c>
      <c r="J51" s="158">
        <v>2000</v>
      </c>
      <c r="K51" s="46" t="s">
        <v>130</v>
      </c>
      <c r="L51" s="46" t="s">
        <v>37</v>
      </c>
      <c r="M51" s="46"/>
    </row>
    <row r="52" spans="2:13" x14ac:dyDescent="0.3">
      <c r="B52" s="163"/>
      <c r="C52" s="163">
        <v>44562</v>
      </c>
      <c r="D52" s="46" t="s">
        <v>30</v>
      </c>
      <c r="E52" s="46" t="s">
        <v>118</v>
      </c>
      <c r="F52" s="178"/>
      <c r="G52" s="46"/>
      <c r="H52" s="46"/>
      <c r="I52" s="48">
        <v>500</v>
      </c>
      <c r="J52" s="158">
        <v>500</v>
      </c>
      <c r="K52" s="46" t="s">
        <v>118</v>
      </c>
      <c r="L52" s="46" t="s">
        <v>37</v>
      </c>
      <c r="M52" s="46"/>
    </row>
    <row r="53" spans="2:13" x14ac:dyDescent="0.3">
      <c r="B53" s="163"/>
      <c r="C53" s="163">
        <v>44562</v>
      </c>
      <c r="D53" s="46" t="s">
        <v>30</v>
      </c>
      <c r="E53" s="46" t="s">
        <v>151</v>
      </c>
      <c r="F53" s="178"/>
      <c r="G53" s="46"/>
      <c r="H53" s="46"/>
      <c r="I53" s="48">
        <v>500</v>
      </c>
      <c r="J53" s="158">
        <v>500</v>
      </c>
      <c r="K53" s="46" t="s">
        <v>151</v>
      </c>
      <c r="L53" s="46" t="s">
        <v>37</v>
      </c>
      <c r="M53" s="46"/>
    </row>
    <row r="54" spans="2:13" x14ac:dyDescent="0.3">
      <c r="B54" s="160">
        <v>44928</v>
      </c>
      <c r="C54" s="160">
        <v>36892</v>
      </c>
      <c r="D54" s="43" t="s">
        <v>63</v>
      </c>
      <c r="E54" s="43" t="s">
        <v>61</v>
      </c>
      <c r="F54" s="177"/>
      <c r="G54" s="43"/>
      <c r="H54" s="43"/>
      <c r="I54" s="157">
        <v>-3320</v>
      </c>
      <c r="J54" s="158">
        <v>0</v>
      </c>
      <c r="K54" s="43" t="s">
        <v>62</v>
      </c>
      <c r="L54" s="43" t="s">
        <v>63</v>
      </c>
      <c r="M54" s="43" t="s">
        <v>67</v>
      </c>
    </row>
    <row r="55" spans="2:13" ht="21" x14ac:dyDescent="0.3">
      <c r="B55" s="2"/>
      <c r="C55" s="2"/>
      <c r="D55" s="1"/>
      <c r="E55" s="1"/>
      <c r="F55" s="180"/>
      <c r="G55" s="1"/>
      <c r="H55" s="1"/>
      <c r="I55" s="3"/>
      <c r="J55" s="50">
        <f>SUM(J2:J54)</f>
        <v>-328</v>
      </c>
      <c r="K55" s="1"/>
      <c r="L55" s="1"/>
      <c r="M55" s="1"/>
    </row>
    <row r="56" spans="2:13" x14ac:dyDescent="0.3">
      <c r="B56" s="2"/>
      <c r="C56" s="2"/>
      <c r="D56" s="1"/>
      <c r="E56" s="1"/>
      <c r="F56" s="180"/>
      <c r="G56" s="1"/>
      <c r="H56" s="1"/>
      <c r="I56" s="3"/>
      <c r="J56" s="3"/>
      <c r="K56" s="1"/>
      <c r="L56" s="1"/>
      <c r="M56" s="1"/>
    </row>
    <row r="57" spans="2:13" x14ac:dyDescent="0.3">
      <c r="B57" s="2"/>
      <c r="C57" s="2"/>
      <c r="D57" s="1"/>
      <c r="E57" s="1"/>
      <c r="F57" s="180"/>
      <c r="G57" s="1"/>
      <c r="H57" s="1"/>
      <c r="I57" s="3"/>
      <c r="J57" s="3"/>
      <c r="K57" s="1"/>
      <c r="L57" s="1"/>
      <c r="M57" s="1"/>
    </row>
    <row r="58" spans="2:13" x14ac:dyDescent="0.3">
      <c r="B58" s="2"/>
      <c r="C58" s="2"/>
      <c r="D58" s="1"/>
      <c r="E58" s="1"/>
      <c r="F58" s="180"/>
      <c r="G58" s="1"/>
      <c r="H58" s="1"/>
      <c r="I58" s="3"/>
      <c r="J58" s="3"/>
      <c r="K58" s="1"/>
      <c r="L58" s="1"/>
      <c r="M58" s="1"/>
    </row>
    <row r="59" spans="2:13" x14ac:dyDescent="0.3">
      <c r="B59" s="2"/>
      <c r="C59" s="2"/>
      <c r="D59" s="1"/>
      <c r="E59" s="1"/>
      <c r="F59" s="180"/>
      <c r="G59" s="1"/>
      <c r="H59" s="1"/>
      <c r="I59" s="3"/>
      <c r="J59" s="3"/>
      <c r="K59" s="1"/>
      <c r="L59" s="1"/>
      <c r="M59" s="1"/>
    </row>
    <row r="60" spans="2:13" x14ac:dyDescent="0.3">
      <c r="B60" s="2"/>
      <c r="C60" s="2"/>
      <c r="D60" s="1"/>
      <c r="E60" s="1"/>
      <c r="F60" s="180"/>
      <c r="G60" s="1"/>
      <c r="H60" s="1"/>
      <c r="I60" s="3"/>
      <c r="J60" s="3"/>
      <c r="K60" s="1"/>
      <c r="L60" s="1"/>
      <c r="M60" s="1"/>
    </row>
    <row r="61" spans="2:13" x14ac:dyDescent="0.3">
      <c r="B61" s="2"/>
      <c r="C61" s="2"/>
      <c r="D61" s="1"/>
      <c r="E61" s="1"/>
      <c r="F61" s="180"/>
      <c r="G61" s="1"/>
      <c r="H61" s="1"/>
      <c r="I61" s="3"/>
      <c r="J61" s="3"/>
      <c r="K61" s="1"/>
      <c r="L61" s="1"/>
      <c r="M61" s="1"/>
    </row>
    <row r="62" spans="2:13" x14ac:dyDescent="0.3">
      <c r="B62" s="2"/>
      <c r="C62" s="2"/>
      <c r="D62" s="1"/>
      <c r="E62" s="1"/>
      <c r="F62" s="180"/>
      <c r="G62" s="1"/>
      <c r="H62" s="1"/>
      <c r="I62" s="3"/>
      <c r="J62" s="3"/>
      <c r="K62" s="1"/>
      <c r="L62" s="1"/>
      <c r="M62" s="1"/>
    </row>
    <row r="63" spans="2:13" x14ac:dyDescent="0.3">
      <c r="B63" s="2"/>
      <c r="C63" s="2"/>
      <c r="D63" s="1"/>
      <c r="E63" s="1"/>
      <c r="F63" s="180"/>
      <c r="G63" s="1"/>
      <c r="H63" s="1"/>
      <c r="I63" s="3"/>
      <c r="J63" s="3"/>
      <c r="K63" s="1"/>
      <c r="L63" s="1"/>
      <c r="M63" s="1"/>
    </row>
    <row r="64" spans="2:13" x14ac:dyDescent="0.3">
      <c r="B64" s="2"/>
      <c r="C64" s="2"/>
      <c r="D64" s="1"/>
      <c r="E64" s="1"/>
      <c r="F64" s="180"/>
      <c r="G64" s="1"/>
      <c r="H64" s="1"/>
      <c r="I64" s="3"/>
      <c r="J64" s="3"/>
      <c r="K64" s="1"/>
      <c r="L64" s="1"/>
      <c r="M64" s="1"/>
    </row>
    <row r="65" spans="2:13" x14ac:dyDescent="0.3">
      <c r="B65" s="2"/>
      <c r="C65" s="2"/>
      <c r="D65" s="1"/>
      <c r="E65" s="1"/>
      <c r="F65" s="180"/>
      <c r="G65" s="1"/>
      <c r="H65" s="1"/>
      <c r="I65" s="3"/>
      <c r="J65" s="3"/>
      <c r="K65" s="1"/>
      <c r="L65" s="1"/>
      <c r="M65" s="1"/>
    </row>
    <row r="66" spans="2:13" x14ac:dyDescent="0.3">
      <c r="B66" s="2"/>
      <c r="C66" s="2"/>
      <c r="D66" s="1"/>
      <c r="E66" s="1"/>
      <c r="F66" s="180"/>
      <c r="G66" s="1"/>
      <c r="H66" s="1"/>
      <c r="I66" s="3"/>
      <c r="J66" s="3"/>
      <c r="K66" s="1"/>
      <c r="L66" s="1"/>
      <c r="M66" s="1"/>
    </row>
    <row r="67" spans="2:13" x14ac:dyDescent="0.3">
      <c r="B67" s="2"/>
      <c r="C67" s="2"/>
      <c r="D67" s="1"/>
      <c r="E67" s="1"/>
      <c r="F67" s="180"/>
      <c r="G67" s="1"/>
      <c r="H67" s="1"/>
      <c r="I67" s="3"/>
      <c r="J67" s="3"/>
      <c r="K67" s="1"/>
      <c r="L67" s="1"/>
      <c r="M67" s="1"/>
    </row>
    <row r="68" spans="2:13" x14ac:dyDescent="0.3">
      <c r="B68" s="2"/>
      <c r="C68" s="2"/>
      <c r="D68" s="1"/>
      <c r="E68" s="1"/>
      <c r="F68" s="180"/>
      <c r="G68" s="1"/>
      <c r="H68" s="1"/>
      <c r="I68" s="3"/>
      <c r="J68" s="3"/>
      <c r="K68" s="1"/>
      <c r="L68" s="1"/>
      <c r="M68" s="1"/>
    </row>
    <row r="69" spans="2:13" x14ac:dyDescent="0.3">
      <c r="B69" s="1"/>
      <c r="C69" s="1"/>
      <c r="D69" s="1"/>
      <c r="E69" s="1"/>
      <c r="F69" s="180"/>
      <c r="G69" s="1"/>
      <c r="H69" s="1"/>
      <c r="I69" s="1"/>
      <c r="J69" s="45"/>
      <c r="K69" s="1"/>
      <c r="L69" s="1"/>
      <c r="M69" s="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pane ySplit="1" topLeftCell="A2" activePane="bottomLeft" state="frozen"/>
      <selection activeCell="B11" sqref="B11"/>
      <selection pane="bottomLeft"/>
    </sheetView>
  </sheetViews>
  <sheetFormatPr defaultRowHeight="14.4" x14ac:dyDescent="0.3"/>
  <cols>
    <col min="2" max="2" width="10.109375" bestFit="1" customWidth="1"/>
    <col min="3" max="3" width="14.21875" bestFit="1" customWidth="1"/>
    <col min="4" max="4" width="31.109375" bestFit="1" customWidth="1"/>
    <col min="5" max="5" width="14.109375" bestFit="1" customWidth="1"/>
    <col min="6" max="6" width="14.33203125" bestFit="1" customWidth="1"/>
    <col min="7" max="7" width="19.109375" customWidth="1"/>
  </cols>
  <sheetData>
    <row r="1" spans="2:9" s="6" customFormat="1" x14ac:dyDescent="0.3">
      <c r="B1" s="54" t="s">
        <v>0</v>
      </c>
      <c r="C1" s="54" t="s">
        <v>9</v>
      </c>
      <c r="D1" s="54" t="s">
        <v>24</v>
      </c>
      <c r="E1" s="54" t="s">
        <v>28</v>
      </c>
      <c r="F1" s="54" t="s">
        <v>10</v>
      </c>
      <c r="G1" s="54" t="s">
        <v>3</v>
      </c>
      <c r="H1" s="54" t="s">
        <v>4</v>
      </c>
      <c r="I1" s="54" t="s">
        <v>27</v>
      </c>
    </row>
    <row r="2" spans="2:9" s="6" customFormat="1" x14ac:dyDescent="0.3">
      <c r="B2" s="12">
        <v>44698</v>
      </c>
      <c r="C2" s="12">
        <v>44911</v>
      </c>
      <c r="D2" s="7" t="s">
        <v>8</v>
      </c>
      <c r="E2" s="13">
        <v>20000</v>
      </c>
      <c r="F2" s="60">
        <v>20000</v>
      </c>
      <c r="G2" s="7" t="s">
        <v>42</v>
      </c>
      <c r="H2" s="7" t="s">
        <v>8</v>
      </c>
      <c r="I2" s="7" t="s">
        <v>67</v>
      </c>
    </row>
    <row r="3" spans="2:9" s="6" customFormat="1" x14ac:dyDescent="0.3">
      <c r="B3" s="10">
        <v>44925</v>
      </c>
      <c r="C3" s="10">
        <v>44911</v>
      </c>
      <c r="D3" s="9" t="s">
        <v>163</v>
      </c>
      <c r="E3" s="11">
        <v>-1700</v>
      </c>
      <c r="F3" s="60">
        <v>-2000</v>
      </c>
      <c r="G3" s="9" t="s">
        <v>75</v>
      </c>
      <c r="H3" s="9" t="s">
        <v>48</v>
      </c>
      <c r="I3" s="9" t="s">
        <v>67</v>
      </c>
    </row>
    <row r="4" spans="2:9" s="6" customFormat="1" x14ac:dyDescent="0.3">
      <c r="B4" s="10">
        <v>44924</v>
      </c>
      <c r="C4" s="10">
        <v>44912</v>
      </c>
      <c r="D4" s="9" t="s">
        <v>164</v>
      </c>
      <c r="E4" s="11">
        <v>-2000</v>
      </c>
      <c r="F4" s="60">
        <v>-2000</v>
      </c>
      <c r="G4" s="9" t="s">
        <v>50</v>
      </c>
      <c r="H4" s="9" t="s">
        <v>37</v>
      </c>
      <c r="I4" s="9" t="s">
        <v>67</v>
      </c>
    </row>
    <row r="5" spans="2:9" s="6" customFormat="1" x14ac:dyDescent="0.3">
      <c r="B5" s="10">
        <v>44924</v>
      </c>
      <c r="C5" s="10">
        <v>44912</v>
      </c>
      <c r="D5" s="9" t="s">
        <v>165</v>
      </c>
      <c r="E5" s="11">
        <v>-2000</v>
      </c>
      <c r="F5" s="60">
        <v>-2000</v>
      </c>
      <c r="G5" s="9" t="s">
        <v>73</v>
      </c>
      <c r="H5" s="9" t="s">
        <v>37</v>
      </c>
      <c r="I5" s="9" t="s">
        <v>67</v>
      </c>
    </row>
    <row r="6" spans="2:9" s="6" customFormat="1" x14ac:dyDescent="0.3">
      <c r="B6" s="10">
        <v>44923</v>
      </c>
      <c r="C6" s="10">
        <v>44912</v>
      </c>
      <c r="D6" s="9" t="s">
        <v>166</v>
      </c>
      <c r="E6" s="11">
        <v>-2125</v>
      </c>
      <c r="F6" s="60">
        <v>-2500</v>
      </c>
      <c r="G6" s="9" t="s">
        <v>55</v>
      </c>
      <c r="H6" s="9" t="s">
        <v>48</v>
      </c>
      <c r="I6" s="9" t="s">
        <v>67</v>
      </c>
    </row>
    <row r="7" spans="2:9" s="6" customFormat="1" x14ac:dyDescent="0.3">
      <c r="B7" s="10">
        <v>44924</v>
      </c>
      <c r="C7" s="10">
        <v>44913</v>
      </c>
      <c r="D7" s="9" t="s">
        <v>167</v>
      </c>
      <c r="E7" s="11">
        <v>-3000</v>
      </c>
      <c r="F7" s="60">
        <v>-3000</v>
      </c>
      <c r="G7" s="9" t="s">
        <v>49</v>
      </c>
      <c r="H7" s="9" t="s">
        <v>37</v>
      </c>
      <c r="I7" s="9" t="s">
        <v>67</v>
      </c>
    </row>
    <row r="8" spans="2:9" s="6" customFormat="1" x14ac:dyDescent="0.3">
      <c r="B8" s="10">
        <v>44925</v>
      </c>
      <c r="C8" s="10">
        <v>44914</v>
      </c>
      <c r="D8" s="9" t="s">
        <v>163</v>
      </c>
      <c r="E8" s="11">
        <v>-1275</v>
      </c>
      <c r="F8" s="60">
        <v>-1500</v>
      </c>
      <c r="G8" s="9" t="s">
        <v>162</v>
      </c>
      <c r="H8" s="9" t="s">
        <v>48</v>
      </c>
      <c r="I8" s="9" t="s">
        <v>67</v>
      </c>
    </row>
    <row r="9" spans="2:9" s="6" customFormat="1" x14ac:dyDescent="0.3">
      <c r="B9" s="10">
        <v>44923</v>
      </c>
      <c r="C9" s="10">
        <v>44913</v>
      </c>
      <c r="D9" s="9" t="s">
        <v>157</v>
      </c>
      <c r="E9" s="11">
        <v>-5010</v>
      </c>
      <c r="F9" s="60">
        <v>-5010</v>
      </c>
      <c r="G9" s="9" t="s">
        <v>158</v>
      </c>
      <c r="H9" s="9" t="s">
        <v>37</v>
      </c>
      <c r="I9" s="9" t="s">
        <v>67</v>
      </c>
    </row>
    <row r="10" spans="2:9" s="6" customFormat="1" x14ac:dyDescent="0.3">
      <c r="B10" s="10">
        <v>44925</v>
      </c>
      <c r="C10" s="10">
        <v>44913</v>
      </c>
      <c r="D10" s="9" t="s">
        <v>168</v>
      </c>
      <c r="E10" s="11">
        <v>-2100</v>
      </c>
      <c r="F10" s="60">
        <v>-2100</v>
      </c>
      <c r="G10" s="9" t="s">
        <v>169</v>
      </c>
      <c r="H10" s="9" t="s">
        <v>37</v>
      </c>
      <c r="I10" s="9" t="s">
        <v>67</v>
      </c>
    </row>
    <row r="11" spans="2:9" s="6" customFormat="1" x14ac:dyDescent="0.3">
      <c r="B11" s="10">
        <v>44925</v>
      </c>
      <c r="C11" s="10">
        <v>44911</v>
      </c>
      <c r="D11" s="9" t="s">
        <v>61</v>
      </c>
      <c r="E11" s="11">
        <v>-900</v>
      </c>
      <c r="F11" s="60">
        <v>0</v>
      </c>
      <c r="G11" s="9" t="s">
        <v>62</v>
      </c>
      <c r="H11" s="9" t="s">
        <v>63</v>
      </c>
      <c r="I11" s="9" t="s">
        <v>67</v>
      </c>
    </row>
    <row r="12" spans="2:9" s="6" customFormat="1" ht="21" x14ac:dyDescent="0.4">
      <c r="E12" s="8"/>
      <c r="F12" s="51">
        <f>SUM(F2:F11)</f>
        <v>-110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pane ySplit="1" topLeftCell="A2" activePane="bottomLeft" state="frozen"/>
      <selection activeCell="B11" sqref="B11"/>
      <selection pane="bottomLeft"/>
    </sheetView>
  </sheetViews>
  <sheetFormatPr defaultRowHeight="14.4" x14ac:dyDescent="0.3"/>
  <cols>
    <col min="1" max="1" width="2.88671875" customWidth="1"/>
    <col min="2" max="2" width="10.109375" bestFit="1" customWidth="1"/>
    <col min="3" max="3" width="14.6640625" bestFit="1" customWidth="1"/>
    <col min="4" max="4" width="23.109375" customWidth="1"/>
    <col min="5" max="5" width="7.109375" bestFit="1" customWidth="1"/>
    <col min="6" max="6" width="11.6640625" bestFit="1" customWidth="1"/>
    <col min="7" max="7" width="19.44140625" bestFit="1" customWidth="1"/>
    <col min="8" max="8" width="16.5546875" bestFit="1" customWidth="1"/>
    <col min="9" max="9" width="16.6640625" bestFit="1" customWidth="1"/>
    <col min="10" max="10" width="7.77734375" bestFit="1" customWidth="1"/>
    <col min="11" max="11" width="6.109375" bestFit="1" customWidth="1"/>
  </cols>
  <sheetData>
    <row r="1" spans="1:11" x14ac:dyDescent="0.3">
      <c r="A1" s="6"/>
      <c r="B1" s="49" t="s">
        <v>0</v>
      </c>
      <c r="C1" s="49" t="s">
        <v>9</v>
      </c>
      <c r="D1" s="49" t="s">
        <v>363</v>
      </c>
      <c r="E1" s="49" t="s">
        <v>6</v>
      </c>
      <c r="F1" s="49" t="s">
        <v>5</v>
      </c>
      <c r="G1" s="49" t="s">
        <v>364</v>
      </c>
      <c r="H1" s="49" t="s">
        <v>365</v>
      </c>
      <c r="I1" s="49" t="s">
        <v>3</v>
      </c>
      <c r="J1" s="49" t="s">
        <v>4</v>
      </c>
      <c r="K1" s="49" t="s">
        <v>27</v>
      </c>
    </row>
    <row r="2" spans="1:11" x14ac:dyDescent="0.3">
      <c r="A2" s="6"/>
      <c r="B2" s="28">
        <v>44903</v>
      </c>
      <c r="C2" s="28">
        <v>44562</v>
      </c>
      <c r="D2" s="29" t="s">
        <v>13</v>
      </c>
      <c r="E2" s="29" t="s">
        <v>41</v>
      </c>
      <c r="F2" s="29"/>
      <c r="G2" s="30">
        <v>18000</v>
      </c>
      <c r="H2" s="58">
        <v>18000</v>
      </c>
      <c r="I2" s="31" t="s">
        <v>42</v>
      </c>
      <c r="J2" s="29" t="s">
        <v>8</v>
      </c>
      <c r="K2" s="7" t="s">
        <v>67</v>
      </c>
    </row>
    <row r="3" spans="1:11" x14ac:dyDescent="0.3">
      <c r="A3" s="5"/>
      <c r="B3" s="32">
        <v>44658</v>
      </c>
      <c r="C3" s="32">
        <v>44615</v>
      </c>
      <c r="D3" s="33"/>
      <c r="E3" s="33">
        <v>6</v>
      </c>
      <c r="F3" s="33"/>
      <c r="G3" s="34">
        <v>-750</v>
      </c>
      <c r="H3" s="58">
        <v>-750</v>
      </c>
      <c r="I3" s="35" t="s">
        <v>38</v>
      </c>
      <c r="J3" s="9" t="s">
        <v>37</v>
      </c>
      <c r="K3" s="9" t="s">
        <v>67</v>
      </c>
    </row>
    <row r="4" spans="1:11" x14ac:dyDescent="0.3">
      <c r="A4" s="5"/>
      <c r="B4" s="32">
        <v>44750</v>
      </c>
      <c r="C4" s="32">
        <v>44573</v>
      </c>
      <c r="D4" s="33" t="s">
        <v>45</v>
      </c>
      <c r="E4" s="33" t="s">
        <v>40</v>
      </c>
      <c r="F4" s="33" t="s">
        <v>39</v>
      </c>
      <c r="G4" s="34">
        <v>-2250</v>
      </c>
      <c r="H4" s="58">
        <v>-2250</v>
      </c>
      <c r="I4" s="35" t="s">
        <v>50</v>
      </c>
      <c r="J4" s="33" t="s">
        <v>37</v>
      </c>
      <c r="K4" s="9" t="s">
        <v>67</v>
      </c>
    </row>
    <row r="5" spans="1:11" x14ac:dyDescent="0.3">
      <c r="A5" s="5"/>
      <c r="B5" s="32">
        <v>44825</v>
      </c>
      <c r="C5" s="32">
        <v>44650</v>
      </c>
      <c r="D5" s="33" t="s">
        <v>47</v>
      </c>
      <c r="E5" s="33" t="s">
        <v>46</v>
      </c>
      <c r="F5" s="33" t="s">
        <v>43</v>
      </c>
      <c r="G5" s="34">
        <v>-1148</v>
      </c>
      <c r="H5" s="58">
        <v>-1350</v>
      </c>
      <c r="I5" s="35" t="s">
        <v>44</v>
      </c>
      <c r="J5" s="9" t="s">
        <v>48</v>
      </c>
      <c r="K5" s="9" t="s">
        <v>67</v>
      </c>
    </row>
    <row r="6" spans="1:11" x14ac:dyDescent="0.3">
      <c r="A6" s="5"/>
      <c r="B6" s="32">
        <v>44892</v>
      </c>
      <c r="C6" s="32">
        <v>44618</v>
      </c>
      <c r="D6" s="33"/>
      <c r="E6" s="33">
        <v>3</v>
      </c>
      <c r="F6" s="33"/>
      <c r="G6" s="34">
        <v>-332</v>
      </c>
      <c r="H6" s="58">
        <v>-390</v>
      </c>
      <c r="I6" s="35" t="s">
        <v>51</v>
      </c>
      <c r="J6" s="9" t="s">
        <v>48</v>
      </c>
      <c r="K6" s="9" t="s">
        <v>67</v>
      </c>
    </row>
    <row r="7" spans="1:11" x14ac:dyDescent="0.3">
      <c r="A7" s="6"/>
      <c r="B7" s="32">
        <v>44893</v>
      </c>
      <c r="C7" s="32">
        <v>44671</v>
      </c>
      <c r="D7" s="33"/>
      <c r="E7" s="33">
        <v>11</v>
      </c>
      <c r="F7" s="33"/>
      <c r="G7" s="34">
        <v>-750</v>
      </c>
      <c r="H7" s="58">
        <v>-750</v>
      </c>
      <c r="I7" s="35" t="s">
        <v>49</v>
      </c>
      <c r="J7" s="9" t="s">
        <v>37</v>
      </c>
      <c r="K7" s="9" t="s">
        <v>67</v>
      </c>
    </row>
    <row r="8" spans="1:11" x14ac:dyDescent="0.3">
      <c r="A8" s="5"/>
      <c r="B8" s="32">
        <v>44893</v>
      </c>
      <c r="C8" s="32">
        <v>44888</v>
      </c>
      <c r="D8" s="33"/>
      <c r="E8" s="33">
        <v>23</v>
      </c>
      <c r="F8" s="33"/>
      <c r="G8" s="34">
        <v>-675</v>
      </c>
      <c r="H8" s="58">
        <v>-675</v>
      </c>
      <c r="I8" s="35" t="s">
        <v>49</v>
      </c>
      <c r="J8" s="9" t="s">
        <v>37</v>
      </c>
      <c r="K8" s="9" t="s">
        <v>67</v>
      </c>
    </row>
    <row r="9" spans="1:11" x14ac:dyDescent="0.3">
      <c r="A9" s="6"/>
      <c r="B9" s="32">
        <v>44893</v>
      </c>
      <c r="C9" s="32">
        <v>44846</v>
      </c>
      <c r="D9" s="33"/>
      <c r="E9" s="33">
        <v>20</v>
      </c>
      <c r="F9" s="33"/>
      <c r="G9" s="34">
        <v>-332</v>
      </c>
      <c r="H9" s="58">
        <v>-390</v>
      </c>
      <c r="I9" s="35" t="s">
        <v>51</v>
      </c>
      <c r="J9" s="9" t="s">
        <v>48</v>
      </c>
      <c r="K9" s="9" t="s">
        <v>67</v>
      </c>
    </row>
    <row r="10" spans="1:11" x14ac:dyDescent="0.3">
      <c r="A10" s="6"/>
      <c r="B10" s="10">
        <v>44893</v>
      </c>
      <c r="C10" s="10">
        <v>44643</v>
      </c>
      <c r="D10" s="10">
        <v>44699</v>
      </c>
      <c r="E10" s="9">
        <v>8.15</v>
      </c>
      <c r="F10" s="9" t="s">
        <v>56</v>
      </c>
      <c r="G10" s="11">
        <v>-765</v>
      </c>
      <c r="H10" s="60">
        <v>-900</v>
      </c>
      <c r="I10" s="9" t="s">
        <v>52</v>
      </c>
      <c r="J10" s="9" t="s">
        <v>48</v>
      </c>
      <c r="K10" s="9" t="s">
        <v>67</v>
      </c>
    </row>
    <row r="11" spans="1:11" x14ac:dyDescent="0.3">
      <c r="A11" s="6"/>
      <c r="B11" s="10">
        <v>44893</v>
      </c>
      <c r="C11" s="10">
        <v>44832</v>
      </c>
      <c r="D11" s="10">
        <v>44867</v>
      </c>
      <c r="E11" s="9">
        <v>19.21</v>
      </c>
      <c r="F11" s="9" t="s">
        <v>56</v>
      </c>
      <c r="G11" s="11">
        <v>-765</v>
      </c>
      <c r="H11" s="60">
        <v>-900</v>
      </c>
      <c r="I11" s="9" t="s">
        <v>52</v>
      </c>
      <c r="J11" s="9" t="s">
        <v>48</v>
      </c>
      <c r="K11" s="9" t="s">
        <v>67</v>
      </c>
    </row>
    <row r="12" spans="1:11" x14ac:dyDescent="0.3">
      <c r="A12" s="6"/>
      <c r="B12" s="10">
        <v>44893</v>
      </c>
      <c r="C12" s="10">
        <v>44881</v>
      </c>
      <c r="D12" s="9"/>
      <c r="E12" s="9">
        <v>22</v>
      </c>
      <c r="F12" s="9"/>
      <c r="G12" s="11">
        <v>-383</v>
      </c>
      <c r="H12" s="60">
        <v>-450</v>
      </c>
      <c r="I12" s="9" t="s">
        <v>44</v>
      </c>
      <c r="J12" s="9" t="s">
        <v>48</v>
      </c>
      <c r="K12" s="9" t="s">
        <v>67</v>
      </c>
    </row>
    <row r="13" spans="1:11" x14ac:dyDescent="0.3">
      <c r="A13" s="6"/>
      <c r="B13" s="10">
        <v>44892</v>
      </c>
      <c r="C13" s="10">
        <v>44580</v>
      </c>
      <c r="D13" s="9"/>
      <c r="E13" s="9">
        <v>2</v>
      </c>
      <c r="F13" s="9"/>
      <c r="G13" s="11">
        <v>-383</v>
      </c>
      <c r="H13" s="60">
        <v>-450</v>
      </c>
      <c r="I13" s="9" t="s">
        <v>54</v>
      </c>
      <c r="J13" s="9" t="s">
        <v>48</v>
      </c>
      <c r="K13" s="9" t="s">
        <v>67</v>
      </c>
    </row>
    <row r="14" spans="1:11" x14ac:dyDescent="0.3">
      <c r="A14" s="6"/>
      <c r="B14" s="10">
        <v>44893</v>
      </c>
      <c r="C14" s="10">
        <v>44818</v>
      </c>
      <c r="D14" s="9"/>
      <c r="E14" s="9">
        <v>18</v>
      </c>
      <c r="F14" s="9"/>
      <c r="G14" s="11">
        <v>-383</v>
      </c>
      <c r="H14" s="60">
        <v>-450</v>
      </c>
      <c r="I14" s="9" t="s">
        <v>54</v>
      </c>
      <c r="J14" s="9" t="s">
        <v>48</v>
      </c>
      <c r="K14" s="9" t="s">
        <v>67</v>
      </c>
    </row>
    <row r="15" spans="1:11" x14ac:dyDescent="0.3">
      <c r="A15" s="6"/>
      <c r="B15" s="32">
        <v>44892</v>
      </c>
      <c r="C15" s="32">
        <v>44594</v>
      </c>
      <c r="D15" s="36">
        <v>44678</v>
      </c>
      <c r="E15" s="33">
        <v>4.12</v>
      </c>
      <c r="F15" s="33" t="s">
        <v>56</v>
      </c>
      <c r="G15" s="34">
        <v>-765</v>
      </c>
      <c r="H15" s="58">
        <v>-900</v>
      </c>
      <c r="I15" s="35" t="s">
        <v>55</v>
      </c>
      <c r="J15" s="9" t="s">
        <v>48</v>
      </c>
      <c r="K15" s="9" t="s">
        <v>67</v>
      </c>
    </row>
    <row r="16" spans="1:11" x14ac:dyDescent="0.3">
      <c r="A16" s="6"/>
      <c r="B16" s="10">
        <v>44635</v>
      </c>
      <c r="C16" s="32">
        <v>44608</v>
      </c>
      <c r="D16" s="33" t="s">
        <v>58</v>
      </c>
      <c r="E16" s="33">
        <v>5</v>
      </c>
      <c r="F16" s="9"/>
      <c r="G16" s="11">
        <v>-526.55999999999995</v>
      </c>
      <c r="H16" s="60">
        <v>-620</v>
      </c>
      <c r="I16" s="9" t="s">
        <v>57</v>
      </c>
      <c r="J16" s="9" t="s">
        <v>48</v>
      </c>
      <c r="K16" s="9" t="s">
        <v>67</v>
      </c>
    </row>
    <row r="17" spans="1:11" x14ac:dyDescent="0.3">
      <c r="A17" s="6"/>
      <c r="B17" s="32">
        <v>44893</v>
      </c>
      <c r="C17" s="32">
        <v>44622</v>
      </c>
      <c r="D17" s="36">
        <v>44692</v>
      </c>
      <c r="E17" s="33">
        <v>7.14</v>
      </c>
      <c r="F17" s="33" t="s">
        <v>60</v>
      </c>
      <c r="G17" s="34">
        <v>-1020</v>
      </c>
      <c r="H17" s="58">
        <v>-1200</v>
      </c>
      <c r="I17" s="35" t="s">
        <v>59</v>
      </c>
      <c r="J17" s="9" t="s">
        <v>48</v>
      </c>
      <c r="K17" s="9" t="s">
        <v>67</v>
      </c>
    </row>
    <row r="18" spans="1:11" x14ac:dyDescent="0.3">
      <c r="A18" s="6"/>
      <c r="B18" s="32">
        <v>44893</v>
      </c>
      <c r="C18" s="32">
        <v>44562</v>
      </c>
      <c r="D18" s="36" t="s">
        <v>64</v>
      </c>
      <c r="E18" s="33" t="s">
        <v>41</v>
      </c>
      <c r="F18" s="33" t="s">
        <v>65</v>
      </c>
      <c r="G18" s="34">
        <v>-8050</v>
      </c>
      <c r="H18" s="58">
        <v>-8050</v>
      </c>
      <c r="I18" s="35" t="s">
        <v>66</v>
      </c>
      <c r="J18" s="9" t="s">
        <v>37</v>
      </c>
      <c r="K18" s="9" t="s">
        <v>67</v>
      </c>
    </row>
    <row r="19" spans="1:11" x14ac:dyDescent="0.3">
      <c r="A19" s="6"/>
      <c r="B19" s="32">
        <v>44893</v>
      </c>
      <c r="C19" s="32">
        <v>44562</v>
      </c>
      <c r="D19" s="33" t="s">
        <v>61</v>
      </c>
      <c r="E19" s="33" t="s">
        <v>41</v>
      </c>
      <c r="F19" s="9"/>
      <c r="G19" s="34">
        <v>-1197</v>
      </c>
      <c r="H19" s="58">
        <v>0</v>
      </c>
      <c r="I19" s="35" t="s">
        <v>62</v>
      </c>
      <c r="J19" s="9" t="s">
        <v>63</v>
      </c>
      <c r="K19" s="9" t="s">
        <v>67</v>
      </c>
    </row>
    <row r="20" spans="1:11" ht="21" x14ac:dyDescent="0.3">
      <c r="A20" s="6"/>
      <c r="B20" s="19"/>
      <c r="C20" s="19"/>
      <c r="D20" s="20"/>
      <c r="E20" s="20"/>
      <c r="F20" s="14"/>
      <c r="G20" s="21"/>
      <c r="H20" s="52">
        <f>SUM(H2:H19)</f>
        <v>-2475</v>
      </c>
      <c r="I20" s="22"/>
      <c r="J20" s="14"/>
      <c r="K20" s="23"/>
    </row>
    <row r="21" spans="1:11" x14ac:dyDescent="0.3">
      <c r="A21" s="6"/>
      <c r="B21" s="17"/>
      <c r="C21" s="17"/>
      <c r="D21" s="14"/>
      <c r="E21" s="14"/>
      <c r="F21" s="14"/>
      <c r="G21" s="15"/>
      <c r="H21" s="15"/>
      <c r="I21" s="14"/>
      <c r="J21" s="14"/>
      <c r="K21" s="23"/>
    </row>
    <row r="22" spans="1:11" x14ac:dyDescent="0.3">
      <c r="A22" s="25"/>
      <c r="B22" s="24"/>
      <c r="C22" s="24"/>
      <c r="D22" s="25"/>
      <c r="E22" s="25"/>
      <c r="F22" s="14"/>
      <c r="G22" s="26"/>
      <c r="H22" s="26"/>
      <c r="I22" s="22"/>
      <c r="J22" s="14"/>
      <c r="K22" s="23"/>
    </row>
    <row r="23" spans="1:11" x14ac:dyDescent="0.3">
      <c r="A23" s="25"/>
      <c r="B23" s="24"/>
      <c r="C23" s="25"/>
      <c r="D23" s="25"/>
      <c r="E23" s="25"/>
      <c r="F23" s="25"/>
      <c r="G23" s="26"/>
      <c r="H23" s="26"/>
      <c r="I23" s="25"/>
      <c r="J23" s="25"/>
      <c r="K23" s="23"/>
    </row>
    <row r="24" spans="1:11" x14ac:dyDescent="0.3">
      <c r="A24" s="25"/>
      <c r="B24" s="24"/>
      <c r="C24" s="25"/>
      <c r="D24" s="25"/>
      <c r="E24" s="25"/>
      <c r="F24" s="25"/>
      <c r="G24" s="26"/>
      <c r="H24" s="26"/>
      <c r="I24" s="25"/>
      <c r="J24" s="25"/>
      <c r="K24" s="23"/>
    </row>
    <row r="25" spans="1:11" x14ac:dyDescent="0.3">
      <c r="A25" s="25"/>
      <c r="B25" s="24"/>
      <c r="C25" s="25"/>
      <c r="D25" s="25"/>
      <c r="E25" s="25"/>
      <c r="F25" s="25"/>
      <c r="G25" s="26"/>
      <c r="H25" s="26"/>
      <c r="I25" s="25"/>
      <c r="J25" s="25"/>
      <c r="K25" s="23"/>
    </row>
    <row r="26" spans="1:11" x14ac:dyDescent="0.3">
      <c r="A26" s="25"/>
      <c r="B26" s="24"/>
      <c r="C26" s="25"/>
      <c r="D26" s="25"/>
      <c r="E26" s="25"/>
      <c r="F26" s="25"/>
      <c r="G26" s="26"/>
      <c r="H26" s="26"/>
      <c r="I26" s="25"/>
      <c r="J26" s="25"/>
      <c r="K26" s="23"/>
    </row>
    <row r="27" spans="1:11" x14ac:dyDescent="0.3">
      <c r="A27" s="25"/>
      <c r="B27" s="24"/>
      <c r="C27" s="25"/>
      <c r="D27" s="25"/>
      <c r="E27" s="25"/>
      <c r="F27" s="25"/>
      <c r="G27" s="26"/>
      <c r="H27" s="26"/>
      <c r="I27" s="25"/>
      <c r="J27" s="25"/>
      <c r="K27" s="23"/>
    </row>
    <row r="28" spans="1:11" x14ac:dyDescent="0.3">
      <c r="A28" s="25"/>
      <c r="B28" s="24"/>
      <c r="C28" s="25"/>
      <c r="D28" s="25"/>
      <c r="E28" s="25"/>
      <c r="F28" s="25"/>
      <c r="G28" s="26"/>
      <c r="H28" s="26"/>
      <c r="I28" s="25"/>
      <c r="J28" s="25"/>
      <c r="K28" s="23"/>
    </row>
    <row r="29" spans="1:11" x14ac:dyDescent="0.3">
      <c r="A29" s="25"/>
      <c r="B29" s="24"/>
      <c r="C29" s="25"/>
      <c r="D29" s="25"/>
      <c r="E29" s="25"/>
      <c r="F29" s="25"/>
      <c r="G29" s="26"/>
      <c r="H29" s="26"/>
      <c r="I29" s="25"/>
      <c r="J29" s="25"/>
      <c r="K29" s="23"/>
    </row>
    <row r="30" spans="1:11" x14ac:dyDescent="0.3">
      <c r="A30" s="25"/>
      <c r="B30" s="24"/>
      <c r="C30" s="25"/>
      <c r="D30" s="25"/>
      <c r="E30" s="25"/>
      <c r="F30" s="25"/>
      <c r="G30" s="26"/>
      <c r="H30" s="26"/>
      <c r="I30" s="25"/>
      <c r="J30" s="25"/>
      <c r="K30" s="23"/>
    </row>
    <row r="31" spans="1:11" x14ac:dyDescent="0.3">
      <c r="A31" s="25"/>
      <c r="B31" s="24"/>
      <c r="C31" s="25"/>
      <c r="D31" s="25"/>
      <c r="E31" s="25"/>
      <c r="F31" s="25"/>
      <c r="G31" s="26"/>
      <c r="H31" s="26"/>
      <c r="I31" s="25"/>
      <c r="J31" s="25"/>
      <c r="K31" s="23"/>
    </row>
    <row r="32" spans="1:11" x14ac:dyDescent="0.3">
      <c r="A32" s="25"/>
      <c r="B32" s="24"/>
      <c r="C32" s="25"/>
      <c r="D32" s="25"/>
      <c r="E32" s="25"/>
      <c r="F32" s="25"/>
      <c r="G32" s="26"/>
      <c r="H32" s="26"/>
      <c r="I32" s="25"/>
      <c r="J32" s="25"/>
      <c r="K32" s="23"/>
    </row>
    <row r="33" spans="1:11" x14ac:dyDescent="0.3">
      <c r="A33" s="25"/>
      <c r="B33" s="24"/>
      <c r="C33" s="25"/>
      <c r="D33" s="25"/>
      <c r="E33" s="25"/>
      <c r="F33" s="25"/>
      <c r="G33" s="26"/>
      <c r="H33" s="26"/>
      <c r="I33" s="25"/>
      <c r="J33" s="25"/>
      <c r="K33" s="23"/>
    </row>
    <row r="34" spans="1:11" x14ac:dyDescent="0.3">
      <c r="A34" s="25"/>
      <c r="B34" s="24"/>
      <c r="C34" s="25"/>
      <c r="D34" s="25"/>
      <c r="E34" s="25"/>
      <c r="F34" s="25"/>
      <c r="G34" s="26"/>
      <c r="H34" s="26"/>
      <c r="I34" s="25"/>
      <c r="J34" s="25"/>
      <c r="K34" s="23"/>
    </row>
    <row r="35" spans="1:11" x14ac:dyDescent="0.3">
      <c r="A35" s="25"/>
      <c r="B35" s="24"/>
      <c r="C35" s="25"/>
      <c r="D35" s="25"/>
      <c r="E35" s="25"/>
      <c r="F35" s="25"/>
      <c r="G35" s="26"/>
      <c r="H35" s="26"/>
      <c r="I35" s="25"/>
      <c r="J35" s="25"/>
      <c r="K35" s="23"/>
    </row>
    <row r="36" spans="1:11" x14ac:dyDescent="0.3">
      <c r="A36" s="25"/>
      <c r="B36" s="24"/>
      <c r="C36" s="25"/>
      <c r="D36" s="25"/>
      <c r="E36" s="25"/>
      <c r="F36" s="25"/>
      <c r="G36" s="26"/>
      <c r="H36" s="26"/>
      <c r="I36" s="25"/>
      <c r="J36" s="25"/>
      <c r="K36" s="23"/>
    </row>
    <row r="37" spans="1:11" x14ac:dyDescent="0.3">
      <c r="A37" s="25"/>
      <c r="B37" s="24"/>
      <c r="C37" s="25"/>
      <c r="D37" s="25"/>
      <c r="E37" s="25"/>
      <c r="F37" s="25"/>
      <c r="G37" s="26"/>
      <c r="H37" s="26"/>
      <c r="I37" s="25"/>
      <c r="J37" s="25"/>
      <c r="K37" s="23"/>
    </row>
    <row r="38" spans="1:11" x14ac:dyDescent="0.3">
      <c r="A38" s="25"/>
      <c r="B38" s="24"/>
      <c r="C38" s="25"/>
      <c r="D38" s="25"/>
      <c r="E38" s="25"/>
      <c r="F38" s="25"/>
      <c r="G38" s="26"/>
      <c r="H38" s="26"/>
      <c r="I38" s="25"/>
      <c r="J38" s="25"/>
      <c r="K38" s="23"/>
    </row>
    <row r="39" spans="1:11" x14ac:dyDescent="0.3">
      <c r="A39" s="25"/>
      <c r="B39" s="24"/>
      <c r="C39" s="25"/>
      <c r="D39" s="25"/>
      <c r="E39" s="25"/>
      <c r="F39" s="25"/>
      <c r="G39" s="26"/>
      <c r="H39" s="26"/>
      <c r="I39" s="25"/>
      <c r="J39" s="25"/>
      <c r="K39" s="23"/>
    </row>
    <row r="40" spans="1:11" x14ac:dyDescent="0.3">
      <c r="A40" s="25"/>
      <c r="B40" s="24"/>
      <c r="C40" s="25"/>
      <c r="D40" s="25"/>
      <c r="E40" s="25"/>
      <c r="F40" s="25"/>
      <c r="G40" s="26"/>
      <c r="H40" s="26"/>
      <c r="I40" s="25"/>
      <c r="J40" s="25"/>
      <c r="K40" s="23"/>
    </row>
    <row r="41" spans="1:11" x14ac:dyDescent="0.3">
      <c r="A41" s="25"/>
      <c r="B41" s="24"/>
      <c r="C41" s="25"/>
      <c r="D41" s="25"/>
      <c r="E41" s="25"/>
      <c r="F41" s="25"/>
      <c r="G41" s="26"/>
      <c r="H41" s="26"/>
      <c r="I41" s="25"/>
      <c r="J41" s="25"/>
      <c r="K41" s="23"/>
    </row>
    <row r="42" spans="1:11" x14ac:dyDescent="0.3">
      <c r="A42" s="25"/>
      <c r="B42" s="24"/>
      <c r="C42" s="25"/>
      <c r="D42" s="25"/>
      <c r="E42" s="25"/>
      <c r="F42" s="25"/>
      <c r="G42" s="26"/>
      <c r="H42" s="26"/>
      <c r="I42" s="25"/>
      <c r="J42" s="25"/>
      <c r="K42" s="23"/>
    </row>
    <row r="43" spans="1:11" x14ac:dyDescent="0.3">
      <c r="A43" s="25"/>
      <c r="B43" s="24"/>
      <c r="C43" s="25"/>
      <c r="D43" s="25"/>
      <c r="E43" s="25"/>
      <c r="F43" s="25"/>
      <c r="G43" s="26"/>
      <c r="H43" s="26"/>
      <c r="I43" s="25"/>
      <c r="J43" s="25"/>
      <c r="K43" s="23"/>
    </row>
    <row r="44" spans="1:11" x14ac:dyDescent="0.3">
      <c r="A44" s="25"/>
      <c r="B44" s="24"/>
      <c r="C44" s="25"/>
      <c r="D44" s="25"/>
      <c r="E44" s="25"/>
      <c r="F44" s="25"/>
      <c r="G44" s="26"/>
      <c r="H44" s="26"/>
      <c r="I44" s="25"/>
      <c r="J44" s="25"/>
      <c r="K44" s="23"/>
    </row>
    <row r="45" spans="1:11" x14ac:dyDescent="0.3">
      <c r="A45" s="25"/>
      <c r="B45" s="24"/>
      <c r="C45" s="25"/>
      <c r="D45" s="25"/>
      <c r="E45" s="25"/>
      <c r="F45" s="25"/>
      <c r="G45" s="26"/>
      <c r="H45" s="26"/>
      <c r="I45" s="25"/>
      <c r="J45" s="25"/>
      <c r="K45" s="23"/>
    </row>
    <row r="46" spans="1:11" x14ac:dyDescent="0.3">
      <c r="A46" s="6"/>
      <c r="B46" s="16"/>
      <c r="C46" s="6"/>
      <c r="D46" s="6"/>
      <c r="E46" s="6"/>
      <c r="F46" s="6"/>
      <c r="G46" s="18"/>
      <c r="H46" s="18"/>
      <c r="I46" s="6"/>
      <c r="J46" s="6"/>
      <c r="K46" s="23"/>
    </row>
    <row r="47" spans="1:11" x14ac:dyDescent="0.3">
      <c r="A47" s="6"/>
      <c r="B47" s="16"/>
      <c r="C47" s="6"/>
      <c r="D47" s="6"/>
      <c r="E47" s="6"/>
      <c r="F47" s="6"/>
      <c r="G47" s="18"/>
      <c r="H47" s="18"/>
      <c r="I47" s="6"/>
      <c r="J47" s="6"/>
      <c r="K47" s="23"/>
    </row>
    <row r="48" spans="1:11" x14ac:dyDescent="0.3">
      <c r="A48" s="6"/>
      <c r="B48" s="16"/>
      <c r="C48" s="6"/>
      <c r="D48" s="6"/>
      <c r="E48" s="6"/>
      <c r="F48" s="6"/>
      <c r="G48" s="18"/>
      <c r="H48" s="18"/>
      <c r="I48" s="6"/>
      <c r="J48" s="6"/>
      <c r="K48" s="23"/>
    </row>
    <row r="49" spans="1:11" x14ac:dyDescent="0.3">
      <c r="A49" s="6"/>
      <c r="B49" s="16"/>
      <c r="C49" s="6"/>
      <c r="D49" s="6"/>
      <c r="E49" s="6"/>
      <c r="F49" s="6"/>
      <c r="G49" s="18"/>
      <c r="H49" s="18"/>
      <c r="I49" s="6"/>
      <c r="J49" s="6"/>
      <c r="K49" s="23"/>
    </row>
    <row r="50" spans="1:11" x14ac:dyDescent="0.3">
      <c r="A50" s="6"/>
      <c r="B50" s="16"/>
      <c r="C50" s="6"/>
      <c r="D50" s="6"/>
      <c r="E50" s="6"/>
      <c r="F50" s="6"/>
      <c r="G50" s="18"/>
      <c r="H50" s="18"/>
      <c r="I50" s="6"/>
      <c r="J50" s="6"/>
      <c r="K50" s="23"/>
    </row>
    <row r="51" spans="1:11" x14ac:dyDescent="0.3">
      <c r="A51" s="6"/>
      <c r="B51" s="16"/>
      <c r="C51" s="6"/>
      <c r="D51" s="6"/>
      <c r="E51" s="6"/>
      <c r="F51" s="6"/>
      <c r="G51" s="18"/>
      <c r="H51" s="18"/>
      <c r="I51" s="6"/>
      <c r="J51" s="6"/>
      <c r="K51" s="23"/>
    </row>
    <row r="52" spans="1:11" x14ac:dyDescent="0.3">
      <c r="A52" s="6"/>
      <c r="B52" s="16"/>
      <c r="C52" s="6"/>
      <c r="D52" s="6"/>
      <c r="E52" s="6"/>
      <c r="F52" s="6"/>
      <c r="G52" s="18"/>
      <c r="H52" s="18"/>
      <c r="I52" s="6"/>
      <c r="J52" s="6"/>
      <c r="K52" s="23"/>
    </row>
    <row r="53" spans="1:11" x14ac:dyDescent="0.3">
      <c r="A53" s="6"/>
      <c r="B53" s="16"/>
      <c r="C53" s="6"/>
      <c r="D53" s="6"/>
      <c r="E53" s="6"/>
      <c r="F53" s="6"/>
      <c r="G53" s="18"/>
      <c r="H53" s="18"/>
      <c r="I53" s="6"/>
      <c r="J53" s="6"/>
      <c r="K53" s="23"/>
    </row>
    <row r="54" spans="1:11" x14ac:dyDescent="0.3">
      <c r="A54" s="6"/>
      <c r="B54" s="16"/>
      <c r="C54" s="6"/>
      <c r="D54" s="6"/>
      <c r="E54" s="6"/>
      <c r="F54" s="6"/>
      <c r="G54" s="18"/>
      <c r="H54" s="18"/>
      <c r="I54" s="6"/>
      <c r="J54" s="6"/>
      <c r="K54" s="23"/>
    </row>
    <row r="55" spans="1:11" x14ac:dyDescent="0.3">
      <c r="A55" s="6"/>
      <c r="B55" s="16"/>
      <c r="C55" s="6"/>
      <c r="D55" s="6"/>
      <c r="E55" s="6"/>
      <c r="F55" s="6"/>
      <c r="G55" s="18"/>
      <c r="H55" s="18"/>
      <c r="I55" s="6"/>
      <c r="J55" s="6"/>
      <c r="K55" s="23"/>
    </row>
    <row r="56" spans="1:11" x14ac:dyDescent="0.3">
      <c r="A56" s="6"/>
      <c r="B56" s="16"/>
      <c r="C56" s="6"/>
      <c r="D56" s="6"/>
      <c r="E56" s="6"/>
      <c r="F56" s="6"/>
      <c r="G56" s="18"/>
      <c r="H56" s="18"/>
      <c r="I56" s="6"/>
      <c r="J56" s="6"/>
      <c r="K56" s="23"/>
    </row>
    <row r="57" spans="1:11" x14ac:dyDescent="0.3">
      <c r="A57" s="6"/>
      <c r="B57" s="16"/>
      <c r="C57" s="6"/>
      <c r="D57" s="6"/>
      <c r="E57" s="6"/>
      <c r="F57" s="6"/>
      <c r="G57" s="18"/>
      <c r="H57" s="18"/>
      <c r="I57" s="6"/>
      <c r="J57" s="6"/>
      <c r="K57" s="23"/>
    </row>
    <row r="58" spans="1:11" x14ac:dyDescent="0.3">
      <c r="A58" s="25"/>
      <c r="B58" s="16"/>
      <c r="C58" s="6"/>
      <c r="D58" s="6"/>
      <c r="E58" s="6"/>
      <c r="F58" s="6"/>
      <c r="G58" s="18"/>
      <c r="H58" s="26"/>
      <c r="I58" s="6"/>
      <c r="J58" s="6"/>
      <c r="K58" s="23"/>
    </row>
    <row r="59" spans="1:11" x14ac:dyDescent="0.3">
      <c r="A59" s="25"/>
      <c r="B59" s="16"/>
      <c r="C59" s="6"/>
      <c r="D59" s="6"/>
      <c r="E59" s="6"/>
      <c r="F59" s="6"/>
      <c r="G59" s="18"/>
      <c r="H59" s="18"/>
      <c r="I59" s="6"/>
      <c r="J59" s="6"/>
      <c r="K59" s="23"/>
    </row>
    <row r="60" spans="1:11" x14ac:dyDescent="0.3">
      <c r="A60" s="25"/>
      <c r="B60" s="25"/>
      <c r="C60" s="25"/>
      <c r="D60" s="25"/>
      <c r="E60" s="25"/>
      <c r="F60" s="25"/>
      <c r="G60" s="25"/>
      <c r="H60" s="27"/>
      <c r="I60" s="25"/>
      <c r="J60" s="25"/>
      <c r="K60" s="25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"/>
  <sheetViews>
    <sheetView workbookViewId="0">
      <selection activeCell="M1" sqref="M1:M1048576"/>
    </sheetView>
  </sheetViews>
  <sheetFormatPr defaultRowHeight="14.4" x14ac:dyDescent="0.3"/>
  <cols>
    <col min="1" max="1" width="4.6640625" customWidth="1"/>
    <col min="2" max="2" width="10.109375" bestFit="1" customWidth="1"/>
    <col min="3" max="3" width="14.21875" bestFit="1" customWidth="1"/>
    <col min="4" max="4" width="22.5546875" bestFit="1" customWidth="1"/>
    <col min="5" max="5" width="39.88671875" bestFit="1" customWidth="1"/>
    <col min="6" max="6" width="14.33203125" bestFit="1" customWidth="1"/>
    <col min="7" max="7" width="18.21875" bestFit="1" customWidth="1"/>
    <col min="8" max="8" width="17.6640625" bestFit="1" customWidth="1"/>
    <col min="12" max="12" width="3" bestFit="1" customWidth="1"/>
  </cols>
  <sheetData>
    <row r="1" spans="2:12" s="6" customFormat="1" x14ac:dyDescent="0.3">
      <c r="B1" s="49" t="s">
        <v>0</v>
      </c>
      <c r="C1" s="49" t="s">
        <v>9</v>
      </c>
      <c r="D1" s="49" t="s">
        <v>4</v>
      </c>
      <c r="E1" s="49" t="s">
        <v>24</v>
      </c>
      <c r="F1" s="49" t="s">
        <v>364</v>
      </c>
      <c r="G1" s="49" t="s">
        <v>365</v>
      </c>
      <c r="H1" s="49" t="s">
        <v>3</v>
      </c>
      <c r="I1" s="49" t="s">
        <v>4</v>
      </c>
      <c r="J1" s="49" t="s">
        <v>27</v>
      </c>
    </row>
    <row r="2" spans="2:12" s="6" customFormat="1" x14ac:dyDescent="0.3">
      <c r="B2" s="12">
        <v>44735</v>
      </c>
      <c r="C2" s="12">
        <v>44562</v>
      </c>
      <c r="D2" s="7" t="s">
        <v>13</v>
      </c>
      <c r="E2" s="7" t="s">
        <v>155</v>
      </c>
      <c r="F2" s="13">
        <v>30000</v>
      </c>
      <c r="G2" s="60">
        <v>30000</v>
      </c>
      <c r="H2" s="7" t="s">
        <v>42</v>
      </c>
      <c r="I2" s="7" t="s">
        <v>8</v>
      </c>
      <c r="J2" s="7" t="s">
        <v>67</v>
      </c>
    </row>
    <row r="3" spans="2:12" s="6" customFormat="1" x14ac:dyDescent="0.3">
      <c r="B3" s="10">
        <v>44704</v>
      </c>
      <c r="C3" s="10">
        <v>44562</v>
      </c>
      <c r="D3" s="9"/>
      <c r="E3" s="9" t="s">
        <v>157</v>
      </c>
      <c r="F3" s="11">
        <v>-4968</v>
      </c>
      <c r="G3" s="60">
        <v>-4968</v>
      </c>
      <c r="H3" s="9" t="s">
        <v>158</v>
      </c>
      <c r="I3" s="9" t="s">
        <v>37</v>
      </c>
      <c r="J3" s="9" t="s">
        <v>67</v>
      </c>
    </row>
    <row r="4" spans="2:12" s="6" customFormat="1" x14ac:dyDescent="0.3">
      <c r="B4" s="10">
        <v>44750</v>
      </c>
      <c r="C4" s="10">
        <v>44562</v>
      </c>
      <c r="D4" s="9"/>
      <c r="E4" s="9" t="s">
        <v>156</v>
      </c>
      <c r="F4" s="11">
        <v>-5967</v>
      </c>
      <c r="G4" s="60">
        <v>-5967</v>
      </c>
      <c r="H4" s="9" t="s">
        <v>127</v>
      </c>
      <c r="I4" s="9" t="s">
        <v>37</v>
      </c>
      <c r="J4" s="9" t="s">
        <v>67</v>
      </c>
    </row>
    <row r="5" spans="2:12" s="6" customFormat="1" x14ac:dyDescent="0.3">
      <c r="B5" s="10">
        <v>44874</v>
      </c>
      <c r="C5" s="10">
        <v>44562</v>
      </c>
      <c r="D5" s="9"/>
      <c r="E5" s="9" t="s">
        <v>157</v>
      </c>
      <c r="F5" s="11">
        <v>-1632</v>
      </c>
      <c r="G5" s="60">
        <v>-1632</v>
      </c>
      <c r="H5" s="9" t="s">
        <v>158</v>
      </c>
      <c r="I5" s="9" t="s">
        <v>37</v>
      </c>
      <c r="J5" s="9" t="s">
        <v>67</v>
      </c>
    </row>
    <row r="6" spans="2:12" s="6" customFormat="1" x14ac:dyDescent="0.3">
      <c r="B6" s="10">
        <v>44923</v>
      </c>
      <c r="C6" s="10">
        <v>44562</v>
      </c>
      <c r="D6" s="9"/>
      <c r="E6" s="9" t="s">
        <v>157</v>
      </c>
      <c r="F6" s="11">
        <v>-7520</v>
      </c>
      <c r="G6" s="60">
        <v>-7520</v>
      </c>
      <c r="H6" s="9" t="s">
        <v>158</v>
      </c>
      <c r="I6" s="9" t="s">
        <v>37</v>
      </c>
      <c r="J6" s="9" t="s">
        <v>67</v>
      </c>
      <c r="L6" s="18"/>
    </row>
    <row r="7" spans="2:12" s="6" customFormat="1" x14ac:dyDescent="0.3">
      <c r="B7" s="10">
        <v>44923</v>
      </c>
      <c r="C7" s="10">
        <v>44562</v>
      </c>
      <c r="D7" s="9" t="s">
        <v>159</v>
      </c>
      <c r="E7" s="9" t="s">
        <v>130</v>
      </c>
      <c r="F7" s="11">
        <v>-5500</v>
      </c>
      <c r="G7" s="60">
        <v>-5500</v>
      </c>
      <c r="H7" s="9" t="s">
        <v>130</v>
      </c>
      <c r="I7" s="9" t="s">
        <v>37</v>
      </c>
      <c r="J7" s="9" t="s">
        <v>67</v>
      </c>
      <c r="L7" s="18"/>
    </row>
    <row r="8" spans="2:12" s="6" customFormat="1" x14ac:dyDescent="0.3">
      <c r="B8" s="10">
        <v>44923</v>
      </c>
      <c r="C8" s="10">
        <v>44562</v>
      </c>
      <c r="D8" s="9" t="s">
        <v>159</v>
      </c>
      <c r="E8" s="9" t="s">
        <v>118</v>
      </c>
      <c r="F8" s="11">
        <v>-5300</v>
      </c>
      <c r="G8" s="60">
        <v>-5300</v>
      </c>
      <c r="H8" s="9" t="s">
        <v>118</v>
      </c>
      <c r="I8" s="9" t="s">
        <v>37</v>
      </c>
      <c r="J8" s="9" t="s">
        <v>67</v>
      </c>
      <c r="L8" s="18"/>
    </row>
    <row r="9" spans="2:12" s="6" customFormat="1" x14ac:dyDescent="0.3">
      <c r="B9" s="10">
        <v>44923</v>
      </c>
      <c r="C9" s="10">
        <v>44562</v>
      </c>
      <c r="D9" s="9" t="s">
        <v>159</v>
      </c>
      <c r="E9" s="9" t="s">
        <v>127</v>
      </c>
      <c r="F9" s="11">
        <v>-4300</v>
      </c>
      <c r="G9" s="60">
        <v>-4300</v>
      </c>
      <c r="H9" s="9" t="s">
        <v>127</v>
      </c>
      <c r="I9" s="9" t="s">
        <v>37</v>
      </c>
      <c r="J9" s="9" t="s">
        <v>67</v>
      </c>
      <c r="L9" s="18"/>
    </row>
    <row r="10" spans="2:12" s="6" customFormat="1" x14ac:dyDescent="0.3">
      <c r="B10" s="10">
        <v>44923</v>
      </c>
      <c r="C10" s="10">
        <v>44562</v>
      </c>
      <c r="D10" s="9" t="s">
        <v>159</v>
      </c>
      <c r="E10" s="9" t="s">
        <v>160</v>
      </c>
      <c r="F10" s="11">
        <v>-1300</v>
      </c>
      <c r="G10" s="60">
        <v>-1300</v>
      </c>
      <c r="H10" s="9" t="s">
        <v>160</v>
      </c>
      <c r="I10" s="9" t="s">
        <v>37</v>
      </c>
      <c r="J10" s="9" t="s">
        <v>67</v>
      </c>
      <c r="L10" s="18"/>
    </row>
    <row r="11" spans="2:12" s="6" customFormat="1" x14ac:dyDescent="0.3">
      <c r="B11" s="10">
        <v>44923</v>
      </c>
      <c r="C11" s="10">
        <v>44562</v>
      </c>
      <c r="D11" s="9" t="s">
        <v>159</v>
      </c>
      <c r="E11" s="9" t="s">
        <v>147</v>
      </c>
      <c r="F11" s="11">
        <v>-1300</v>
      </c>
      <c r="G11" s="60">
        <v>-1300</v>
      </c>
      <c r="H11" s="9" t="s">
        <v>147</v>
      </c>
      <c r="I11" s="9" t="s">
        <v>37</v>
      </c>
      <c r="J11" s="9" t="s">
        <v>67</v>
      </c>
    </row>
    <row r="12" spans="2:12" s="6" customFormat="1" x14ac:dyDescent="0.3">
      <c r="B12" s="10">
        <v>44923</v>
      </c>
      <c r="C12" s="10">
        <v>44562</v>
      </c>
      <c r="D12" s="9" t="s">
        <v>159</v>
      </c>
      <c r="E12" s="9" t="s">
        <v>129</v>
      </c>
      <c r="F12" s="11">
        <v>-1300</v>
      </c>
      <c r="G12" s="60">
        <v>-1300</v>
      </c>
      <c r="H12" s="9" t="s">
        <v>129</v>
      </c>
      <c r="I12" s="9" t="s">
        <v>37</v>
      </c>
      <c r="J12" s="9" t="s">
        <v>67</v>
      </c>
    </row>
    <row r="13" spans="2:12" s="6" customFormat="1" x14ac:dyDescent="0.3">
      <c r="B13" s="10">
        <v>44923</v>
      </c>
      <c r="C13" s="10">
        <v>44562</v>
      </c>
      <c r="D13" s="9" t="s">
        <v>159</v>
      </c>
      <c r="E13" s="9" t="s">
        <v>161</v>
      </c>
      <c r="F13" s="11">
        <v>-1000</v>
      </c>
      <c r="G13" s="60">
        <v>-1000</v>
      </c>
      <c r="H13" s="9" t="s">
        <v>160</v>
      </c>
      <c r="I13" s="9" t="s">
        <v>37</v>
      </c>
      <c r="J13" s="9" t="s">
        <v>67</v>
      </c>
    </row>
    <row r="14" spans="2:12" s="6" customFormat="1" ht="21" x14ac:dyDescent="0.4">
      <c r="F14" s="8"/>
      <c r="G14" s="51">
        <f>SUM(G2:G13)</f>
        <v>-10087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9"/>
  <sheetViews>
    <sheetView zoomScaleNormal="100" workbookViewId="0"/>
  </sheetViews>
  <sheetFormatPr defaultColWidth="9.109375" defaultRowHeight="13.8" x14ac:dyDescent="0.3"/>
  <cols>
    <col min="1" max="1" width="9.109375" style="95"/>
    <col min="2" max="2" width="5.44140625" style="94" customWidth="1"/>
    <col min="3" max="3" width="50.109375" style="95" customWidth="1"/>
    <col min="4" max="4" width="16.5546875" style="95" bestFit="1" customWidth="1"/>
    <col min="5" max="5" width="100.77734375" style="95" customWidth="1"/>
    <col min="6" max="6" width="9.44140625" style="95" bestFit="1" customWidth="1"/>
    <col min="7" max="16384" width="9.109375" style="95"/>
  </cols>
  <sheetData>
    <row r="1" spans="2:5" ht="14.4" thickBot="1" x14ac:dyDescent="0.35"/>
    <row r="2" spans="2:5" ht="37.5" customHeight="1" thickBot="1" x14ac:dyDescent="0.35">
      <c r="B2" s="197" t="s">
        <v>287</v>
      </c>
      <c r="C2" s="198"/>
      <c r="D2" s="199"/>
      <c r="E2" s="96" t="s">
        <v>220</v>
      </c>
    </row>
    <row r="3" spans="2:5" ht="24" customHeight="1" x14ac:dyDescent="0.3">
      <c r="B3" s="200" t="s">
        <v>221</v>
      </c>
      <c r="C3" s="201"/>
      <c r="D3" s="97">
        <f>D4+D25+D32+D34+D37</f>
        <v>-42000</v>
      </c>
      <c r="E3" s="98"/>
    </row>
    <row r="4" spans="2:5" ht="21" customHeight="1" x14ac:dyDescent="0.3">
      <c r="B4" s="99" t="s">
        <v>76</v>
      </c>
      <c r="C4" s="100" t="s">
        <v>222</v>
      </c>
      <c r="D4" s="101">
        <f>SUM(D5:D24)</f>
        <v>-26900</v>
      </c>
      <c r="E4" s="102"/>
    </row>
    <row r="5" spans="2:5" ht="16.5" customHeight="1" x14ac:dyDescent="0.3">
      <c r="B5" s="103"/>
      <c r="C5" s="104" t="s">
        <v>288</v>
      </c>
      <c r="D5" s="105">
        <v>-1000</v>
      </c>
      <c r="E5" s="202" t="s">
        <v>289</v>
      </c>
    </row>
    <row r="6" spans="2:5" ht="16.5" customHeight="1" x14ac:dyDescent="0.3">
      <c r="B6" s="103"/>
      <c r="C6" s="104" t="s">
        <v>290</v>
      </c>
      <c r="D6" s="105">
        <v>-1000</v>
      </c>
      <c r="E6" s="203"/>
    </row>
    <row r="7" spans="2:5" ht="16.5" customHeight="1" x14ac:dyDescent="0.3">
      <c r="B7" s="103"/>
      <c r="C7" s="104" t="s">
        <v>291</v>
      </c>
      <c r="D7" s="105">
        <v>-1000</v>
      </c>
      <c r="E7" s="203"/>
    </row>
    <row r="8" spans="2:5" ht="16.5" customHeight="1" x14ac:dyDescent="0.3">
      <c r="B8" s="103"/>
      <c r="C8" s="104" t="s">
        <v>292</v>
      </c>
      <c r="D8" s="105">
        <v>-1000</v>
      </c>
      <c r="E8" s="203"/>
    </row>
    <row r="9" spans="2:5" ht="16.5" customHeight="1" x14ac:dyDescent="0.3">
      <c r="B9" s="103"/>
      <c r="C9" s="104" t="s">
        <v>293</v>
      </c>
      <c r="D9" s="105">
        <v>-1000</v>
      </c>
      <c r="E9" s="106" t="s">
        <v>294</v>
      </c>
    </row>
    <row r="10" spans="2:5" ht="16.5" customHeight="1" x14ac:dyDescent="0.3">
      <c r="B10" s="103"/>
      <c r="C10" s="104" t="s">
        <v>295</v>
      </c>
      <c r="D10" s="105">
        <v>-700</v>
      </c>
      <c r="E10" s="203" t="s">
        <v>296</v>
      </c>
    </row>
    <row r="11" spans="2:5" ht="16.5" customHeight="1" x14ac:dyDescent="0.3">
      <c r="B11" s="103"/>
      <c r="C11" s="104" t="s">
        <v>297</v>
      </c>
      <c r="D11" s="105">
        <v>-700</v>
      </c>
      <c r="E11" s="203"/>
    </row>
    <row r="12" spans="2:5" ht="16.5" customHeight="1" x14ac:dyDescent="0.3">
      <c r="B12" s="103"/>
      <c r="C12" s="104" t="s">
        <v>298</v>
      </c>
      <c r="D12" s="105">
        <v>-700</v>
      </c>
      <c r="E12" s="203"/>
    </row>
    <row r="13" spans="2:5" ht="16.5" customHeight="1" x14ac:dyDescent="0.3">
      <c r="B13" s="103"/>
      <c r="C13" s="104" t="s">
        <v>299</v>
      </c>
      <c r="D13" s="105">
        <v>-700</v>
      </c>
      <c r="E13" s="203"/>
    </row>
    <row r="14" spans="2:5" ht="16.5" customHeight="1" x14ac:dyDescent="0.3">
      <c r="B14" s="103"/>
      <c r="C14" s="104" t="s">
        <v>300</v>
      </c>
      <c r="D14" s="105">
        <v>-1200</v>
      </c>
      <c r="E14" s="204" t="s">
        <v>301</v>
      </c>
    </row>
    <row r="15" spans="2:5" ht="16.5" customHeight="1" x14ac:dyDescent="0.3">
      <c r="B15" s="103"/>
      <c r="C15" s="104" t="s">
        <v>302</v>
      </c>
      <c r="D15" s="105">
        <v>-1200</v>
      </c>
      <c r="E15" s="204"/>
    </row>
    <row r="16" spans="2:5" ht="16.5" customHeight="1" x14ac:dyDescent="0.3">
      <c r="B16" s="103"/>
      <c r="C16" s="104" t="s">
        <v>236</v>
      </c>
      <c r="D16" s="105">
        <v>-2000</v>
      </c>
      <c r="E16" s="107" t="s">
        <v>303</v>
      </c>
    </row>
    <row r="17" spans="2:5" ht="16.5" customHeight="1" x14ac:dyDescent="0.3">
      <c r="B17" s="103"/>
      <c r="C17" s="104" t="s">
        <v>210</v>
      </c>
      <c r="D17" s="105">
        <v>-3000</v>
      </c>
      <c r="E17" s="107" t="s">
        <v>301</v>
      </c>
    </row>
    <row r="18" spans="2:5" ht="16.5" customHeight="1" x14ac:dyDescent="0.3">
      <c r="B18" s="103"/>
      <c r="C18" s="108" t="s">
        <v>237</v>
      </c>
      <c r="D18" s="105">
        <v>-600</v>
      </c>
      <c r="E18" s="204" t="s">
        <v>301</v>
      </c>
    </row>
    <row r="19" spans="2:5" ht="16.5" customHeight="1" x14ac:dyDescent="0.3">
      <c r="B19" s="103"/>
      <c r="C19" s="108" t="s">
        <v>238</v>
      </c>
      <c r="D19" s="105">
        <v>-1800</v>
      </c>
      <c r="E19" s="204"/>
    </row>
    <row r="20" spans="2:5" ht="16.5" customHeight="1" x14ac:dyDescent="0.3">
      <c r="B20" s="103"/>
      <c r="C20" s="108" t="s">
        <v>239</v>
      </c>
      <c r="D20" s="105">
        <v>-600</v>
      </c>
      <c r="E20" s="204"/>
    </row>
    <row r="21" spans="2:5" ht="16.5" customHeight="1" x14ac:dyDescent="0.3">
      <c r="B21" s="103"/>
      <c r="C21" s="104" t="s">
        <v>240</v>
      </c>
      <c r="D21" s="105">
        <v>-600</v>
      </c>
      <c r="E21" s="204"/>
    </row>
    <row r="22" spans="2:5" ht="16.5" customHeight="1" x14ac:dyDescent="0.3">
      <c r="B22" s="103"/>
      <c r="C22" s="104" t="s">
        <v>241</v>
      </c>
      <c r="D22" s="105">
        <v>-600</v>
      </c>
      <c r="E22" s="204"/>
    </row>
    <row r="23" spans="2:5" ht="16.5" customHeight="1" x14ac:dyDescent="0.3">
      <c r="B23" s="103"/>
      <c r="C23" s="104" t="s">
        <v>242</v>
      </c>
      <c r="D23" s="105">
        <v>-1500</v>
      </c>
      <c r="E23" s="107" t="s">
        <v>301</v>
      </c>
    </row>
    <row r="24" spans="2:5" ht="16.5" customHeight="1" x14ac:dyDescent="0.3">
      <c r="B24" s="103"/>
      <c r="C24" s="108" t="s">
        <v>243</v>
      </c>
      <c r="D24" s="105">
        <v>-6000</v>
      </c>
      <c r="E24" s="107" t="s">
        <v>304</v>
      </c>
    </row>
    <row r="25" spans="2:5" ht="21" customHeight="1" x14ac:dyDescent="0.3">
      <c r="B25" s="99" t="s">
        <v>84</v>
      </c>
      <c r="C25" s="100" t="s">
        <v>305</v>
      </c>
      <c r="D25" s="101">
        <f>'[1]Rozpočet KTCM'!C61</f>
        <v>-81100</v>
      </c>
      <c r="E25" s="109" t="s">
        <v>246</v>
      </c>
    </row>
    <row r="26" spans="2:5" ht="16.5" customHeight="1" x14ac:dyDescent="0.3">
      <c r="B26" s="103"/>
      <c r="C26" s="104" t="s">
        <v>247</v>
      </c>
      <c r="D26" s="110">
        <f>'[1]Rozpočet KTCM'!C62</f>
        <v>-22900</v>
      </c>
      <c r="E26" s="107"/>
    </row>
    <row r="27" spans="2:5" ht="16.5" customHeight="1" x14ac:dyDescent="0.3">
      <c r="B27" s="103"/>
      <c r="C27" s="104" t="s">
        <v>248</v>
      </c>
      <c r="D27" s="110">
        <f>'[1]Rozpočet KTCM'!C63</f>
        <v>-58900</v>
      </c>
      <c r="E27" s="107"/>
    </row>
    <row r="28" spans="2:5" ht="16.5" customHeight="1" x14ac:dyDescent="0.3">
      <c r="B28" s="103"/>
      <c r="C28" s="104" t="s">
        <v>249</v>
      </c>
      <c r="D28" s="110">
        <f>'[1]Rozpočet KTCM'!C64</f>
        <v>-6300</v>
      </c>
      <c r="E28" s="107"/>
    </row>
    <row r="29" spans="2:5" ht="16.5" customHeight="1" x14ac:dyDescent="0.3">
      <c r="B29" s="103"/>
      <c r="C29" s="104" t="s">
        <v>306</v>
      </c>
      <c r="D29" s="110">
        <f>'[1]Rozpočet KTCM'!C65</f>
        <v>-8000</v>
      </c>
      <c r="E29" s="107"/>
    </row>
    <row r="30" spans="2:5" ht="16.5" customHeight="1" x14ac:dyDescent="0.3">
      <c r="B30" s="103"/>
      <c r="C30" s="104" t="s">
        <v>250</v>
      </c>
      <c r="D30" s="110">
        <f>'[1]Rozpočet KTCM'!C66</f>
        <v>-6000</v>
      </c>
      <c r="E30" s="107"/>
    </row>
    <row r="31" spans="2:5" ht="16.5" customHeight="1" x14ac:dyDescent="0.3">
      <c r="B31" s="103"/>
      <c r="C31" s="104" t="s">
        <v>251</v>
      </c>
      <c r="D31" s="110">
        <f>'[1]Rozpočet KTCM'!C67</f>
        <v>21000</v>
      </c>
      <c r="E31" s="107"/>
    </row>
    <row r="32" spans="2:5" ht="21" customHeight="1" x14ac:dyDescent="0.3">
      <c r="B32" s="99" t="s">
        <v>100</v>
      </c>
      <c r="C32" s="100" t="s">
        <v>252</v>
      </c>
      <c r="D32" s="101">
        <f>SUM(D33)</f>
        <v>-9000</v>
      </c>
      <c r="E32" s="111" t="s">
        <v>307</v>
      </c>
    </row>
    <row r="33" spans="2:8" ht="16.5" customHeight="1" x14ac:dyDescent="0.3">
      <c r="B33" s="103"/>
      <c r="C33" s="104" t="s">
        <v>253</v>
      </c>
      <c r="D33" s="105">
        <f>-18*500</f>
        <v>-9000</v>
      </c>
      <c r="E33" s="112"/>
    </row>
    <row r="34" spans="2:8" ht="21" customHeight="1" x14ac:dyDescent="0.3">
      <c r="B34" s="99" t="s">
        <v>255</v>
      </c>
      <c r="C34" s="100" t="s">
        <v>258</v>
      </c>
      <c r="D34" s="101">
        <f>SUM(D35:D36)</f>
        <v>75000</v>
      </c>
      <c r="E34" s="102"/>
    </row>
    <row r="35" spans="2:8" ht="16.5" customHeight="1" x14ac:dyDescent="0.3">
      <c r="B35" s="103"/>
      <c r="C35" s="104" t="s">
        <v>259</v>
      </c>
      <c r="D35" s="105">
        <v>55000</v>
      </c>
      <c r="E35" s="113" t="s">
        <v>308</v>
      </c>
    </row>
    <row r="36" spans="2:8" ht="16.5" customHeight="1" x14ac:dyDescent="0.3">
      <c r="B36" s="103"/>
      <c r="C36" s="108" t="s">
        <v>309</v>
      </c>
      <c r="D36" s="105">
        <v>20000</v>
      </c>
      <c r="E36" s="107" t="s">
        <v>310</v>
      </c>
    </row>
    <row r="37" spans="2:8" ht="21" customHeight="1" thickBot="1" x14ac:dyDescent="0.35">
      <c r="B37" s="114" t="s">
        <v>257</v>
      </c>
      <c r="C37" s="115" t="s">
        <v>311</v>
      </c>
      <c r="D37" s="116">
        <v>0</v>
      </c>
      <c r="E37" s="117" t="s">
        <v>312</v>
      </c>
    </row>
    <row r="38" spans="2:8" ht="15" customHeight="1" thickBot="1" x14ac:dyDescent="0.35">
      <c r="H38" s="118"/>
    </row>
    <row r="39" spans="2:8" ht="28.5" customHeight="1" thickBot="1" x14ac:dyDescent="0.35">
      <c r="B39" s="191" t="s">
        <v>313</v>
      </c>
      <c r="C39" s="192"/>
      <c r="D39" s="192"/>
      <c r="E39" s="193"/>
      <c r="H39" s="118"/>
    </row>
    <row r="40" spans="2:8" ht="119.4" customHeight="1" thickBot="1" x14ac:dyDescent="0.35">
      <c r="B40" s="194" t="s">
        <v>314</v>
      </c>
      <c r="C40" s="195"/>
      <c r="D40" s="195"/>
      <c r="E40" s="196"/>
      <c r="H40" s="118"/>
    </row>
    <row r="41" spans="2:8" ht="15" customHeight="1" x14ac:dyDescent="0.3">
      <c r="H41" s="118"/>
    </row>
    <row r="42" spans="2:8" s="119" customFormat="1" ht="15" customHeight="1" x14ac:dyDescent="0.3">
      <c r="B42" s="94"/>
      <c r="C42" s="95"/>
      <c r="D42" s="95"/>
      <c r="E42" s="95"/>
      <c r="F42" s="95"/>
      <c r="G42" s="95"/>
    </row>
    <row r="43" spans="2:8" ht="15" customHeight="1" x14ac:dyDescent="0.3"/>
    <row r="44" spans="2:8" ht="15" customHeight="1" x14ac:dyDescent="0.3"/>
    <row r="45" spans="2:8" s="119" customFormat="1" ht="15" customHeight="1" x14ac:dyDescent="0.3">
      <c r="B45" s="94"/>
      <c r="C45" s="95"/>
      <c r="D45" s="95"/>
      <c r="E45" s="95"/>
      <c r="F45" s="95"/>
      <c r="G45" s="95"/>
    </row>
    <row r="46" spans="2:8" ht="15" customHeight="1" x14ac:dyDescent="0.3"/>
    <row r="47" spans="2:8" ht="15" customHeight="1" x14ac:dyDescent="0.3"/>
    <row r="48" spans="2:8" ht="15" customHeight="1" x14ac:dyDescent="0.3"/>
    <row r="49" spans="2:9" ht="15" customHeight="1" x14ac:dyDescent="0.3"/>
    <row r="50" spans="2:9" ht="15" customHeight="1" x14ac:dyDescent="0.3"/>
    <row r="51" spans="2:9" s="119" customFormat="1" ht="15" customHeight="1" x14ac:dyDescent="0.3">
      <c r="B51" s="94"/>
      <c r="C51" s="95"/>
      <c r="D51" s="95"/>
      <c r="E51" s="95"/>
      <c r="F51" s="95"/>
      <c r="G51" s="95"/>
    </row>
    <row r="52" spans="2:9" ht="15" customHeight="1" x14ac:dyDescent="0.3"/>
    <row r="53" spans="2:9" ht="15" customHeight="1" x14ac:dyDescent="0.3"/>
    <row r="54" spans="2:9" ht="15" customHeight="1" x14ac:dyDescent="0.3"/>
    <row r="55" spans="2:9" ht="15" customHeight="1" x14ac:dyDescent="0.3"/>
    <row r="56" spans="2:9" s="119" customFormat="1" ht="15" customHeight="1" x14ac:dyDescent="0.3">
      <c r="B56" s="94"/>
      <c r="C56" s="95"/>
      <c r="D56" s="95"/>
      <c r="E56" s="95"/>
      <c r="F56" s="95"/>
      <c r="G56" s="95"/>
      <c r="I56" s="120"/>
    </row>
    <row r="57" spans="2:9" ht="15" customHeight="1" x14ac:dyDescent="0.3">
      <c r="I57" s="118"/>
    </row>
    <row r="58" spans="2:9" ht="15" customHeight="1" x14ac:dyDescent="0.3">
      <c r="I58" s="118"/>
    </row>
    <row r="59" spans="2:9" s="119" customFormat="1" ht="15" customHeight="1" x14ac:dyDescent="0.3">
      <c r="B59" s="94"/>
      <c r="C59" s="95"/>
      <c r="D59" s="95"/>
      <c r="E59" s="95"/>
      <c r="F59" s="95"/>
      <c r="G59" s="95"/>
      <c r="H59" s="120"/>
    </row>
    <row r="60" spans="2:9" ht="15" customHeight="1" x14ac:dyDescent="0.3"/>
    <row r="61" spans="2:9" ht="15" customHeight="1" x14ac:dyDescent="0.3"/>
    <row r="62" spans="2:9" ht="15" customHeight="1" x14ac:dyDescent="0.3"/>
    <row r="63" spans="2:9" ht="15" customHeight="1" x14ac:dyDescent="0.3"/>
    <row r="64" spans="2:9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9.75" customHeight="1" x14ac:dyDescent="0.3"/>
    <row r="77" ht="15" customHeight="1" x14ac:dyDescent="0.3"/>
    <row r="78" ht="15" customHeight="1" x14ac:dyDescent="0.3"/>
    <row r="79" ht="15" customHeight="1" x14ac:dyDescent="0.3"/>
  </sheetData>
  <mergeCells count="8">
    <mergeCell ref="B39:E39"/>
    <mergeCell ref="B40:E40"/>
    <mergeCell ref="B2:D2"/>
    <mergeCell ref="B3:C3"/>
    <mergeCell ref="E5:E8"/>
    <mergeCell ref="E10:E13"/>
    <mergeCell ref="E14:E15"/>
    <mergeCell ref="E18:E2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Plán vs. Realita 2022</vt:lpstr>
      <vt:lpstr>Příjmy</vt:lpstr>
      <vt:lpstr>Výdaje</vt:lpstr>
      <vt:lpstr>KM bez pohárů, talenti, dary </vt:lpstr>
      <vt:lpstr>KTCM 2022</vt:lpstr>
      <vt:lpstr>Mezinárodní víkend</vt:lpstr>
      <vt:lpstr>Online přednášky</vt:lpstr>
      <vt:lpstr>Sport</vt:lpstr>
      <vt:lpstr>Rozpočet KM na rok 2023</vt:lpstr>
      <vt:lpstr>KTCM 2023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Kopřiva</dc:creator>
  <cp:lastModifiedBy>Martin Kopřiva</cp:lastModifiedBy>
  <dcterms:created xsi:type="dcterms:W3CDTF">2021-09-23T11:04:17Z</dcterms:created>
  <dcterms:modified xsi:type="dcterms:W3CDTF">2023-01-07T19:38:39Z</dcterms:modified>
</cp:coreProperties>
</file>